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3032" windowHeight="8952"/>
  </bookViews>
  <sheets>
    <sheet name="Rekapitulace stavby" sheetId="1" r:id="rId1"/>
    <sheet name="1 - Zdravotechnika - Pavi..." sheetId="2" r:id="rId2"/>
    <sheet name="2 - Zdravotechnika - Pavi..." sheetId="3" r:id="rId3"/>
  </sheets>
  <definedNames>
    <definedName name="_xlnm.Print_Titles" localSheetId="1">'1 - Zdravotechnika - Pavi...'!$119:$119</definedName>
    <definedName name="_xlnm.Print_Titles" localSheetId="2">'2 - Zdravotechnika - Pavi...'!$122:$122</definedName>
    <definedName name="_xlnm.Print_Titles" localSheetId="0">'Rekapitulace stavby'!$85:$85</definedName>
    <definedName name="_xlnm.Print_Area" localSheetId="1">'1 - Zdravotechnika - Pavi...'!$C$4:$Q$70,'1 - Zdravotechnika - Pavi...'!$C$76:$Q$103,'1 - Zdravotechnika - Pavi...'!$C$109:$Q$212</definedName>
    <definedName name="_xlnm.Print_Area" localSheetId="2">'2 - Zdravotechnika - Pavi...'!$C$4:$Q$70,'2 - Zdravotechnika - Pavi...'!$C$76:$Q$106,'2 - Zdravotechnika - Pavi...'!$C$112:$Q$292</definedName>
    <definedName name="_xlnm.Print_Area" localSheetId="0">'Rekapitulace stavby'!$C$4:$AP$70,'Rekapitulace stavby'!$C$76:$AP$93</definedName>
  </definedNames>
  <calcPr calcId="125725" iterateCount="1"/>
</workbook>
</file>

<file path=xl/calcChain.xml><?xml version="1.0" encoding="utf-8"?>
<calcChain xmlns="http://schemas.openxmlformats.org/spreadsheetml/2006/main">
  <c r="F6" i="2"/>
  <c r="O9"/>
  <c r="M81" s="1"/>
  <c r="O14"/>
  <c r="E15"/>
  <c r="F117" s="1"/>
  <c r="O15"/>
  <c r="M25"/>
  <c r="F78"/>
  <c r="F79"/>
  <c r="F81"/>
  <c r="F83"/>
  <c r="M83"/>
  <c r="M84"/>
  <c r="F111"/>
  <c r="F112"/>
  <c r="F114"/>
  <c r="F116"/>
  <c r="M116"/>
  <c r="M117"/>
  <c r="Y122"/>
  <c r="N123"/>
  <c r="BE123" s="1"/>
  <c r="W123"/>
  <c r="W122"/>
  <c r="Y123"/>
  <c r="AA123"/>
  <c r="AA122" s="1"/>
  <c r="BF123"/>
  <c r="BG123"/>
  <c r="BH123"/>
  <c r="BI123"/>
  <c r="BK123"/>
  <c r="N126"/>
  <c r="BE126" s="1"/>
  <c r="W126"/>
  <c r="Y126"/>
  <c r="AA126"/>
  <c r="BF126"/>
  <c r="BG126"/>
  <c r="BH126"/>
  <c r="BI126"/>
  <c r="BK126"/>
  <c r="Y130"/>
  <c r="N131"/>
  <c r="BE131" s="1"/>
  <c r="W131"/>
  <c r="W130" s="1"/>
  <c r="Y131"/>
  <c r="AA131"/>
  <c r="AA130" s="1"/>
  <c r="BF131"/>
  <c r="BG131"/>
  <c r="BH131"/>
  <c r="BI131"/>
  <c r="BK131"/>
  <c r="BK130" s="1"/>
  <c r="N130" s="1"/>
  <c r="N91" s="1"/>
  <c r="N136"/>
  <c r="BE136"/>
  <c r="W136"/>
  <c r="W135" s="1"/>
  <c r="W134" s="1"/>
  <c r="Y136"/>
  <c r="Y135" s="1"/>
  <c r="Y134" s="1"/>
  <c r="Y121" s="1"/>
  <c r="AA136"/>
  <c r="AA135"/>
  <c r="AA134" s="1"/>
  <c r="BF136"/>
  <c r="BG136"/>
  <c r="BH136"/>
  <c r="BI136"/>
  <c r="BK136"/>
  <c r="BK135" s="1"/>
  <c r="N139"/>
  <c r="W139"/>
  <c r="Y139"/>
  <c r="Y138" s="1"/>
  <c r="AA139"/>
  <c r="AA138" s="1"/>
  <c r="BE139"/>
  <c r="BF139"/>
  <c r="BG139"/>
  <c r="BH139"/>
  <c r="BI139"/>
  <c r="BK139"/>
  <c r="N141"/>
  <c r="BE141" s="1"/>
  <c r="W141"/>
  <c r="W138" s="1"/>
  <c r="Y141"/>
  <c r="AA141"/>
  <c r="BF141"/>
  <c r="BG141"/>
  <c r="BH141"/>
  <c r="BI141"/>
  <c r="BK141"/>
  <c r="BK138" s="1"/>
  <c r="N144"/>
  <c r="BE144" s="1"/>
  <c r="W144"/>
  <c r="Y144"/>
  <c r="AA144"/>
  <c r="BF144"/>
  <c r="BG144"/>
  <c r="BH144"/>
  <c r="BI144"/>
  <c r="BK144"/>
  <c r="N146"/>
  <c r="BE146" s="1"/>
  <c r="W146"/>
  <c r="W145" s="1"/>
  <c r="Y146"/>
  <c r="Y145" s="1"/>
  <c r="AA146"/>
  <c r="AA145" s="1"/>
  <c r="BF146"/>
  <c r="BG146"/>
  <c r="BH146"/>
  <c r="BI146"/>
  <c r="BK146"/>
  <c r="N148"/>
  <c r="BE148" s="1"/>
  <c r="W148"/>
  <c r="Y148"/>
  <c r="AA148"/>
  <c r="BF148"/>
  <c r="BG148"/>
  <c r="BH148"/>
  <c r="BI148"/>
  <c r="BK148"/>
  <c r="N150"/>
  <c r="BE150" s="1"/>
  <c r="W150"/>
  <c r="Y150"/>
  <c r="AA150"/>
  <c r="BF150"/>
  <c r="BG150"/>
  <c r="BH150"/>
  <c r="BI150"/>
  <c r="BK150"/>
  <c r="N153"/>
  <c r="W153"/>
  <c r="Y153"/>
  <c r="AA153"/>
  <c r="BE153"/>
  <c r="BF153"/>
  <c r="BG153"/>
  <c r="BH153"/>
  <c r="BI153"/>
  <c r="BK153"/>
  <c r="N155"/>
  <c r="W155"/>
  <c r="Y155"/>
  <c r="AA155"/>
  <c r="BE155"/>
  <c r="BF155"/>
  <c r="BG155"/>
  <c r="BH155"/>
  <c r="BI155"/>
  <c r="BK155"/>
  <c r="N159"/>
  <c r="BE159" s="1"/>
  <c r="W159"/>
  <c r="Y159"/>
  <c r="AA159"/>
  <c r="BF159"/>
  <c r="BG159"/>
  <c r="BH159"/>
  <c r="BI159"/>
  <c r="BK159"/>
  <c r="N163"/>
  <c r="BE163" s="1"/>
  <c r="W163"/>
  <c r="Y163"/>
  <c r="AA163"/>
  <c r="BF163"/>
  <c r="BG163"/>
  <c r="BH163"/>
  <c r="BI163"/>
  <c r="BK163"/>
  <c r="N165"/>
  <c r="W165"/>
  <c r="Y165"/>
  <c r="AA165"/>
  <c r="BE165"/>
  <c r="BF165"/>
  <c r="BG165"/>
  <c r="BH165"/>
  <c r="BI165"/>
  <c r="BK165"/>
  <c r="N167"/>
  <c r="W167"/>
  <c r="Y167"/>
  <c r="AA167"/>
  <c r="BE167"/>
  <c r="BF167"/>
  <c r="BG167"/>
  <c r="BH167"/>
  <c r="BI167"/>
  <c r="BK167"/>
  <c r="N169"/>
  <c r="BE169" s="1"/>
  <c r="W169"/>
  <c r="Y169"/>
  <c r="AA169"/>
  <c r="BF169"/>
  <c r="BG169"/>
  <c r="BH169"/>
  <c r="BI169"/>
  <c r="BK169"/>
  <c r="N172"/>
  <c r="BE172" s="1"/>
  <c r="W172"/>
  <c r="Y172"/>
  <c r="AA172"/>
  <c r="BF172"/>
  <c r="BG172"/>
  <c r="BH172"/>
  <c r="BI172"/>
  <c r="BK172"/>
  <c r="N174"/>
  <c r="W174"/>
  <c r="Y174"/>
  <c r="AA174"/>
  <c r="BE174"/>
  <c r="BF174"/>
  <c r="BG174"/>
  <c r="BH174"/>
  <c r="BI174"/>
  <c r="BK174"/>
  <c r="N176"/>
  <c r="W176"/>
  <c r="Y176"/>
  <c r="AA176"/>
  <c r="BE176"/>
  <c r="BF176"/>
  <c r="BG176"/>
  <c r="BH176"/>
  <c r="BI176"/>
  <c r="BK176"/>
  <c r="N178"/>
  <c r="BE178" s="1"/>
  <c r="W178"/>
  <c r="W177" s="1"/>
  <c r="Y178"/>
  <c r="Y177" s="1"/>
  <c r="AA178"/>
  <c r="BF178"/>
  <c r="BG178"/>
  <c r="BH178"/>
  <c r="BI178"/>
  <c r="BK178"/>
  <c r="N179"/>
  <c r="BE179" s="1"/>
  <c r="W179"/>
  <c r="Y179"/>
  <c r="AA179"/>
  <c r="AA177" s="1"/>
  <c r="BF179"/>
  <c r="BG179"/>
  <c r="BH179"/>
  <c r="BI179"/>
  <c r="BK179"/>
  <c r="N182"/>
  <c r="BE182" s="1"/>
  <c r="W182"/>
  <c r="Y182"/>
  <c r="AA182"/>
  <c r="BF182"/>
  <c r="BG182"/>
  <c r="BH182"/>
  <c r="BI182"/>
  <c r="BK182"/>
  <c r="N185"/>
  <c r="W185"/>
  <c r="Y185"/>
  <c r="AA185"/>
  <c r="BE185"/>
  <c r="BF185"/>
  <c r="BG185"/>
  <c r="BH185"/>
  <c r="BI185"/>
  <c r="BK185"/>
  <c r="N190"/>
  <c r="W190"/>
  <c r="Y190"/>
  <c r="AA190"/>
  <c r="BE190"/>
  <c r="BF190"/>
  <c r="BG190"/>
  <c r="BH190"/>
  <c r="BI190"/>
  <c r="BK190"/>
  <c r="N192"/>
  <c r="BE192" s="1"/>
  <c r="W192"/>
  <c r="Y192"/>
  <c r="AA192"/>
  <c r="BF192"/>
  <c r="BG192"/>
  <c r="BH192"/>
  <c r="BI192"/>
  <c r="BK192"/>
  <c r="N194"/>
  <c r="BE194" s="1"/>
  <c r="W194"/>
  <c r="Y194"/>
  <c r="AA194"/>
  <c r="BF194"/>
  <c r="BG194"/>
  <c r="BH194"/>
  <c r="BI194"/>
  <c r="BK194"/>
  <c r="N196"/>
  <c r="W196"/>
  <c r="Y196"/>
  <c r="AA196"/>
  <c r="BE196"/>
  <c r="BF196"/>
  <c r="BG196"/>
  <c r="BH196"/>
  <c r="BI196"/>
  <c r="BK196"/>
  <c r="N198"/>
  <c r="W198"/>
  <c r="Y198"/>
  <c r="AA198"/>
  <c r="BE198"/>
  <c r="BF198"/>
  <c r="BG198"/>
  <c r="BH198"/>
  <c r="BI198"/>
  <c r="BK198"/>
  <c r="N200"/>
  <c r="BE200" s="1"/>
  <c r="W200"/>
  <c r="Y200"/>
  <c r="AA200"/>
  <c r="BF200"/>
  <c r="BG200"/>
  <c r="BH200"/>
  <c r="BI200"/>
  <c r="BK200"/>
  <c r="N202"/>
  <c r="BE202" s="1"/>
  <c r="W202"/>
  <c r="Y202"/>
  <c r="AA202"/>
  <c r="BF202"/>
  <c r="BG202"/>
  <c r="BH202"/>
  <c r="BI202"/>
  <c r="BK202"/>
  <c r="N204"/>
  <c r="W204"/>
  <c r="Y204"/>
  <c r="AA204"/>
  <c r="BE204"/>
  <c r="BF204"/>
  <c r="BG204"/>
  <c r="BH204"/>
  <c r="BI204"/>
  <c r="BK204"/>
  <c r="N206"/>
  <c r="W206"/>
  <c r="Y206"/>
  <c r="AA206"/>
  <c r="BE206"/>
  <c r="BF206"/>
  <c r="BG206"/>
  <c r="BH206"/>
  <c r="BI206"/>
  <c r="BK206"/>
  <c r="N208"/>
  <c r="BE208"/>
  <c r="W208"/>
  <c r="Y208"/>
  <c r="AA208"/>
  <c r="BF208"/>
  <c r="BG208"/>
  <c r="BH208"/>
  <c r="BI208"/>
  <c r="BK208"/>
  <c r="W210"/>
  <c r="W209" s="1"/>
  <c r="AA210"/>
  <c r="AA209" s="1"/>
  <c r="N211"/>
  <c r="W211"/>
  <c r="Y211"/>
  <c r="Y210" s="1"/>
  <c r="Y209" s="1"/>
  <c r="AA211"/>
  <c r="BE211"/>
  <c r="BF211"/>
  <c r="BG211"/>
  <c r="BH211"/>
  <c r="BI211"/>
  <c r="BK211"/>
  <c r="BK210" s="1"/>
  <c r="N210" s="1"/>
  <c r="N99" s="1"/>
  <c r="F6" i="3"/>
  <c r="F78" s="1"/>
  <c r="O9"/>
  <c r="M81" s="1"/>
  <c r="O14"/>
  <c r="E15"/>
  <c r="F84" s="1"/>
  <c r="O15"/>
  <c r="M25"/>
  <c r="AS89" i="1" s="1"/>
  <c r="F79" i="3"/>
  <c r="F81"/>
  <c r="F83"/>
  <c r="M83"/>
  <c r="M84"/>
  <c r="F114"/>
  <c r="F115"/>
  <c r="F117"/>
  <c r="M117"/>
  <c r="F119"/>
  <c r="M119"/>
  <c r="M120"/>
  <c r="N126"/>
  <c r="BE126" s="1"/>
  <c r="W126"/>
  <c r="Y126"/>
  <c r="AA126"/>
  <c r="BF126"/>
  <c r="BG126"/>
  <c r="BH126"/>
  <c r="BI126"/>
  <c r="BK126"/>
  <c r="N128"/>
  <c r="BE128" s="1"/>
  <c r="W128"/>
  <c r="Y128"/>
  <c r="Y125" s="1"/>
  <c r="AA128"/>
  <c r="AA125" s="1"/>
  <c r="BF128"/>
  <c r="BG128"/>
  <c r="BH128"/>
  <c r="BI128"/>
  <c r="BK128"/>
  <c r="N130"/>
  <c r="BE130" s="1"/>
  <c r="W130"/>
  <c r="Y130"/>
  <c r="AA130"/>
  <c r="BF130"/>
  <c r="BG130"/>
  <c r="BH130"/>
  <c r="BI130"/>
  <c r="BK130"/>
  <c r="N134"/>
  <c r="BE134"/>
  <c r="W134"/>
  <c r="Y134"/>
  <c r="AA134"/>
  <c r="BF134"/>
  <c r="BG134"/>
  <c r="BH134"/>
  <c r="BI134"/>
  <c r="BK134"/>
  <c r="N136"/>
  <c r="W136"/>
  <c r="Y136"/>
  <c r="AA136"/>
  <c r="BE136"/>
  <c r="BF136"/>
  <c r="BG136"/>
  <c r="BH136"/>
  <c r="BI136"/>
  <c r="BK136"/>
  <c r="N138"/>
  <c r="W138"/>
  <c r="W125" s="1"/>
  <c r="Y138"/>
  <c r="AA138"/>
  <c r="BE138"/>
  <c r="BF138"/>
  <c r="BG138"/>
  <c r="BH138"/>
  <c r="BI138"/>
  <c r="BK138"/>
  <c r="N140"/>
  <c r="BE140" s="1"/>
  <c r="W140"/>
  <c r="Y140"/>
  <c r="AA140"/>
  <c r="BF140"/>
  <c r="BG140"/>
  <c r="BH140"/>
  <c r="BI140"/>
  <c r="BK140"/>
  <c r="N143"/>
  <c r="BE143" s="1"/>
  <c r="W143"/>
  <c r="Y143"/>
  <c r="AA143"/>
  <c r="BF143"/>
  <c r="BG143"/>
  <c r="BH143"/>
  <c r="BI143"/>
  <c r="BK143"/>
  <c r="N145"/>
  <c r="W145"/>
  <c r="Y145"/>
  <c r="AA145"/>
  <c r="BE145"/>
  <c r="BF145"/>
  <c r="BG145"/>
  <c r="BH145"/>
  <c r="BI145"/>
  <c r="BK145"/>
  <c r="N151"/>
  <c r="W151"/>
  <c r="Y151"/>
  <c r="AA151"/>
  <c r="BE151"/>
  <c r="BF151"/>
  <c r="BG151"/>
  <c r="BH151"/>
  <c r="BI151"/>
  <c r="BK151"/>
  <c r="W155"/>
  <c r="N156"/>
  <c r="W156"/>
  <c r="Y156"/>
  <c r="Y155"/>
  <c r="AA156"/>
  <c r="AA155" s="1"/>
  <c r="BE156"/>
  <c r="BF156"/>
  <c r="BG156"/>
  <c r="BH156"/>
  <c r="BI156"/>
  <c r="BK156"/>
  <c r="BK155" s="1"/>
  <c r="N155" s="1"/>
  <c r="N91" s="1"/>
  <c r="W159"/>
  <c r="N160"/>
  <c r="W160"/>
  <c r="Y160"/>
  <c r="Y159" s="1"/>
  <c r="AA160"/>
  <c r="AA159" s="1"/>
  <c r="BE160"/>
  <c r="BF160"/>
  <c r="BG160"/>
  <c r="BH160"/>
  <c r="BI160"/>
  <c r="BK160"/>
  <c r="BK159" s="1"/>
  <c r="N159" s="1"/>
  <c r="N92" s="1"/>
  <c r="N167"/>
  <c r="BE167" s="1"/>
  <c r="W167"/>
  <c r="Y167"/>
  <c r="Y166" s="1"/>
  <c r="AA167"/>
  <c r="BF167"/>
  <c r="BG167"/>
  <c r="BH167"/>
  <c r="BI167"/>
  <c r="BK167"/>
  <c r="N171"/>
  <c r="W171"/>
  <c r="Y171"/>
  <c r="AA171"/>
  <c r="AA166" s="1"/>
  <c r="BE171"/>
  <c r="BF171"/>
  <c r="BG171"/>
  <c r="BH171"/>
  <c r="BI171"/>
  <c r="BK171"/>
  <c r="N173"/>
  <c r="BE173" s="1"/>
  <c r="W173"/>
  <c r="Y173"/>
  <c r="AA173"/>
  <c r="BF173"/>
  <c r="BG173"/>
  <c r="BH173"/>
  <c r="BI173"/>
  <c r="BK173"/>
  <c r="N175"/>
  <c r="BE175" s="1"/>
  <c r="W175"/>
  <c r="Y175"/>
  <c r="AA175"/>
  <c r="BF175"/>
  <c r="BG175"/>
  <c r="BH175"/>
  <c r="BI175"/>
  <c r="BK175"/>
  <c r="N177"/>
  <c r="W177"/>
  <c r="W166" s="1"/>
  <c r="Y177"/>
  <c r="AA177"/>
  <c r="BE177"/>
  <c r="BF177"/>
  <c r="BG177"/>
  <c r="BH177"/>
  <c r="BI177"/>
  <c r="BK177"/>
  <c r="N179"/>
  <c r="BE179" s="1"/>
  <c r="W179"/>
  <c r="Y179"/>
  <c r="AA179"/>
  <c r="BF179"/>
  <c r="BG179"/>
  <c r="BH179"/>
  <c r="BI179"/>
  <c r="BK179"/>
  <c r="N183"/>
  <c r="BE183" s="1"/>
  <c r="W183"/>
  <c r="Y183"/>
  <c r="AA183"/>
  <c r="BF183"/>
  <c r="BG183"/>
  <c r="BH183"/>
  <c r="BI183"/>
  <c r="BK183"/>
  <c r="N186"/>
  <c r="W186"/>
  <c r="W185" s="1"/>
  <c r="Y186"/>
  <c r="AA186"/>
  <c r="AA185" s="1"/>
  <c r="BE186"/>
  <c r="BF186"/>
  <c r="BG186"/>
  <c r="BH186"/>
  <c r="BI186"/>
  <c r="BK186"/>
  <c r="N188"/>
  <c r="BE188" s="1"/>
  <c r="W188"/>
  <c r="Y188"/>
  <c r="AA188"/>
  <c r="BF188"/>
  <c r="BG188"/>
  <c r="BH188"/>
  <c r="BI188"/>
  <c r="BK188"/>
  <c r="N191"/>
  <c r="BE191" s="1"/>
  <c r="W191"/>
  <c r="W190"/>
  <c r="Y191"/>
  <c r="Y190" s="1"/>
  <c r="AA191"/>
  <c r="AA190" s="1"/>
  <c r="BF191"/>
  <c r="BG191"/>
  <c r="BH191"/>
  <c r="BI191"/>
  <c r="BK191"/>
  <c r="BK190" s="1"/>
  <c r="N194"/>
  <c r="W194"/>
  <c r="Y194"/>
  <c r="Y193" s="1"/>
  <c r="AA194"/>
  <c r="AA193" s="1"/>
  <c r="BE194"/>
  <c r="BF194"/>
  <c r="BG194"/>
  <c r="BH194"/>
  <c r="BI194"/>
  <c r="BK194"/>
  <c r="N196"/>
  <c r="BE196" s="1"/>
  <c r="W196"/>
  <c r="W193" s="1"/>
  <c r="Y196"/>
  <c r="AA196"/>
  <c r="BF196"/>
  <c r="BG196"/>
  <c r="BH196"/>
  <c r="BI196"/>
  <c r="BK196"/>
  <c r="N199"/>
  <c r="BE199" s="1"/>
  <c r="W199"/>
  <c r="Y199"/>
  <c r="AA199"/>
  <c r="BF199"/>
  <c r="BG199"/>
  <c r="BH199"/>
  <c r="BI199"/>
  <c r="BK199"/>
  <c r="N201"/>
  <c r="BE201" s="1"/>
  <c r="W201"/>
  <c r="W200" s="1"/>
  <c r="Y201"/>
  <c r="Y200" s="1"/>
  <c r="AA201"/>
  <c r="AA200" s="1"/>
  <c r="BF201"/>
  <c r="BG201"/>
  <c r="BH201"/>
  <c r="BI201"/>
  <c r="BK201"/>
  <c r="N203"/>
  <c r="BE203" s="1"/>
  <c r="W203"/>
  <c r="Y203"/>
  <c r="AA203"/>
  <c r="BF203"/>
  <c r="BG203"/>
  <c r="BH203"/>
  <c r="BI203"/>
  <c r="BK203"/>
  <c r="N205"/>
  <c r="BE205" s="1"/>
  <c r="W205"/>
  <c r="Y205"/>
  <c r="AA205"/>
  <c r="BF205"/>
  <c r="BG205"/>
  <c r="BH205"/>
  <c r="BI205"/>
  <c r="BK205"/>
  <c r="N208"/>
  <c r="W208"/>
  <c r="Y208"/>
  <c r="AA208"/>
  <c r="BE208"/>
  <c r="BF208"/>
  <c r="BG208"/>
  <c r="BH208"/>
  <c r="BI208"/>
  <c r="BK208"/>
  <c r="N210"/>
  <c r="W210"/>
  <c r="Y210"/>
  <c r="AA210"/>
  <c r="BE210"/>
  <c r="BF210"/>
  <c r="BG210"/>
  <c r="BH210"/>
  <c r="BI210"/>
  <c r="BK210"/>
  <c r="N214"/>
  <c r="BE214" s="1"/>
  <c r="W214"/>
  <c r="Y214"/>
  <c r="AA214"/>
  <c r="BF214"/>
  <c r="BG214"/>
  <c r="BH214"/>
  <c r="BI214"/>
  <c r="BK214"/>
  <c r="N218"/>
  <c r="BE218" s="1"/>
  <c r="W218"/>
  <c r="Y218"/>
  <c r="AA218"/>
  <c r="BF218"/>
  <c r="BG218"/>
  <c r="BH218"/>
  <c r="BI218"/>
  <c r="BK218"/>
  <c r="N222"/>
  <c r="W222"/>
  <c r="Y222"/>
  <c r="AA222"/>
  <c r="BE222"/>
  <c r="BF222"/>
  <c r="BG222"/>
  <c r="BH222"/>
  <c r="BI222"/>
  <c r="BK222"/>
  <c r="N224"/>
  <c r="W224"/>
  <c r="Y224"/>
  <c r="AA224"/>
  <c r="BE224"/>
  <c r="BF224"/>
  <c r="BG224"/>
  <c r="BH224"/>
  <c r="BI224"/>
  <c r="BK224"/>
  <c r="N226"/>
  <c r="BE226" s="1"/>
  <c r="W226"/>
  <c r="Y226"/>
  <c r="AA226"/>
  <c r="BF226"/>
  <c r="BG226"/>
  <c r="BH226"/>
  <c r="BI226"/>
  <c r="BK226"/>
  <c r="N228"/>
  <c r="BE228" s="1"/>
  <c r="W228"/>
  <c r="Y228"/>
  <c r="AA228"/>
  <c r="BF228"/>
  <c r="BG228"/>
  <c r="BH228"/>
  <c r="BI228"/>
  <c r="BK228"/>
  <c r="N230"/>
  <c r="W230"/>
  <c r="Y230"/>
  <c r="AA230"/>
  <c r="BE230"/>
  <c r="BF230"/>
  <c r="BG230"/>
  <c r="BH230"/>
  <c r="BI230"/>
  <c r="BK230"/>
  <c r="N233"/>
  <c r="W233"/>
  <c r="Y233"/>
  <c r="AA233"/>
  <c r="BE233"/>
  <c r="BF233"/>
  <c r="BG233"/>
  <c r="BH233"/>
  <c r="BI233"/>
  <c r="BK233"/>
  <c r="N235"/>
  <c r="BE235" s="1"/>
  <c r="W235"/>
  <c r="Y235"/>
  <c r="AA235"/>
  <c r="BF235"/>
  <c r="BG235"/>
  <c r="BH235"/>
  <c r="BI235"/>
  <c r="BK235"/>
  <c r="N237"/>
  <c r="BE237" s="1"/>
  <c r="W237"/>
  <c r="Y237"/>
  <c r="AA237"/>
  <c r="BF237"/>
  <c r="BG237"/>
  <c r="BH237"/>
  <c r="BI237"/>
  <c r="BK237"/>
  <c r="N239"/>
  <c r="BE239" s="1"/>
  <c r="W239"/>
  <c r="W238"/>
  <c r="Y239"/>
  <c r="Y238" s="1"/>
  <c r="AA239"/>
  <c r="AA238" s="1"/>
  <c r="BF239"/>
  <c r="BG239"/>
  <c r="BH239"/>
  <c r="BI239"/>
  <c r="BK239"/>
  <c r="N240"/>
  <c r="BE240" s="1"/>
  <c r="W240"/>
  <c r="Y240"/>
  <c r="AA240"/>
  <c r="BF240"/>
  <c r="BG240"/>
  <c r="BH240"/>
  <c r="BI240"/>
  <c r="BK240"/>
  <c r="N243"/>
  <c r="BE243" s="1"/>
  <c r="W243"/>
  <c r="Y243"/>
  <c r="AA243"/>
  <c r="BF243"/>
  <c r="BG243"/>
  <c r="BH243"/>
  <c r="BI243"/>
  <c r="BK243"/>
  <c r="N246"/>
  <c r="BE246" s="1"/>
  <c r="W246"/>
  <c r="Y246"/>
  <c r="AA246"/>
  <c r="BF246"/>
  <c r="BG246"/>
  <c r="BH246"/>
  <c r="BI246"/>
  <c r="BK246"/>
  <c r="N249"/>
  <c r="BE249" s="1"/>
  <c r="W249"/>
  <c r="Y249"/>
  <c r="AA249"/>
  <c r="BF249"/>
  <c r="BG249"/>
  <c r="BH249"/>
  <c r="BI249"/>
  <c r="BK249"/>
  <c r="N254"/>
  <c r="W254"/>
  <c r="Y254"/>
  <c r="AA254"/>
  <c r="BE254"/>
  <c r="BF254"/>
  <c r="BG254"/>
  <c r="BH254"/>
  <c r="BI254"/>
  <c r="BK254"/>
  <c r="N259"/>
  <c r="W259"/>
  <c r="Y259"/>
  <c r="AA259"/>
  <c r="BE259"/>
  <c r="BF259"/>
  <c r="BG259"/>
  <c r="BH259"/>
  <c r="BI259"/>
  <c r="BK259"/>
  <c r="N262"/>
  <c r="BE262" s="1"/>
  <c r="W262"/>
  <c r="Y262"/>
  <c r="AA262"/>
  <c r="BF262"/>
  <c r="BG262"/>
  <c r="BH262"/>
  <c r="BI262"/>
  <c r="BK262"/>
  <c r="N265"/>
  <c r="BE265" s="1"/>
  <c r="W265"/>
  <c r="Y265"/>
  <c r="AA265"/>
  <c r="BF265"/>
  <c r="BG265"/>
  <c r="BH265"/>
  <c r="BI265"/>
  <c r="BK265"/>
  <c r="N267"/>
  <c r="W267"/>
  <c r="Y267"/>
  <c r="AA267"/>
  <c r="BE267"/>
  <c r="BF267"/>
  <c r="BG267"/>
  <c r="BH267"/>
  <c r="BI267"/>
  <c r="BK267"/>
  <c r="N269"/>
  <c r="W269"/>
  <c r="Y269"/>
  <c r="AA269"/>
  <c r="BE269"/>
  <c r="BF269"/>
  <c r="BG269"/>
  <c r="BH269"/>
  <c r="BI269"/>
  <c r="BK269"/>
  <c r="N271"/>
  <c r="BE271" s="1"/>
  <c r="W271"/>
  <c r="Y271"/>
  <c r="AA271"/>
  <c r="BF271"/>
  <c r="BG271"/>
  <c r="BH271"/>
  <c r="BI271"/>
  <c r="BK271"/>
  <c r="N273"/>
  <c r="BE273" s="1"/>
  <c r="W273"/>
  <c r="Y273"/>
  <c r="AA273"/>
  <c r="BF273"/>
  <c r="BG273"/>
  <c r="BH273"/>
  <c r="BI273"/>
  <c r="BK273"/>
  <c r="N275"/>
  <c r="W275"/>
  <c r="Y275"/>
  <c r="AA275"/>
  <c r="BE275"/>
  <c r="BF275"/>
  <c r="BG275"/>
  <c r="BH275"/>
  <c r="BI275"/>
  <c r="BK275"/>
  <c r="N277"/>
  <c r="W277"/>
  <c r="Y277"/>
  <c r="AA277"/>
  <c r="BE277"/>
  <c r="BF277"/>
  <c r="BG277"/>
  <c r="BH277"/>
  <c r="BI277"/>
  <c r="BK277"/>
  <c r="N279"/>
  <c r="BE279" s="1"/>
  <c r="W279"/>
  <c r="Y279"/>
  <c r="AA279"/>
  <c r="BF279"/>
  <c r="BG279"/>
  <c r="BH279"/>
  <c r="BI279"/>
  <c r="BK279"/>
  <c r="N281"/>
  <c r="W281"/>
  <c r="W280" s="1"/>
  <c r="Y281"/>
  <c r="Y280" s="1"/>
  <c r="AA281"/>
  <c r="BE281"/>
  <c r="BF281"/>
  <c r="BG281"/>
  <c r="BH281"/>
  <c r="BI281"/>
  <c r="BK281"/>
  <c r="BK280" s="1"/>
  <c r="N280" s="1"/>
  <c r="N100" s="1"/>
  <c r="N284"/>
  <c r="BE284" s="1"/>
  <c r="W284"/>
  <c r="Y284"/>
  <c r="AA284"/>
  <c r="BF284"/>
  <c r="BG284"/>
  <c r="BH284"/>
  <c r="BI284"/>
  <c r="BK284"/>
  <c r="N285"/>
  <c r="BE285" s="1"/>
  <c r="W285"/>
  <c r="Y285"/>
  <c r="AA285"/>
  <c r="AA280" s="1"/>
  <c r="BF285"/>
  <c r="BG285"/>
  <c r="BH285"/>
  <c r="BI285"/>
  <c r="BK285"/>
  <c r="N288"/>
  <c r="W288"/>
  <c r="Y288"/>
  <c r="AA288"/>
  <c r="BE288"/>
  <c r="BF288"/>
  <c r="BG288"/>
  <c r="BH288"/>
  <c r="BI288"/>
  <c r="BK288"/>
  <c r="BK290"/>
  <c r="N290" s="1"/>
  <c r="N102" s="1"/>
  <c r="N291"/>
  <c r="BE291" s="1"/>
  <c r="W291"/>
  <c r="W290" s="1"/>
  <c r="W289" s="1"/>
  <c r="Y291"/>
  <c r="Y290" s="1"/>
  <c r="Y289" s="1"/>
  <c r="AA291"/>
  <c r="AA290" s="1"/>
  <c r="AA289" s="1"/>
  <c r="BF291"/>
  <c r="BG291"/>
  <c r="BH291"/>
  <c r="BI291"/>
  <c r="BK291"/>
  <c r="AK24" i="1"/>
  <c r="L78"/>
  <c r="L80"/>
  <c r="AM80"/>
  <c r="L82"/>
  <c r="AM82"/>
  <c r="L83"/>
  <c r="AM83"/>
  <c r="AS88"/>
  <c r="AX88"/>
  <c r="AY88"/>
  <c r="AX89"/>
  <c r="AY89"/>
  <c r="F120" i="3"/>
  <c r="BK200" l="1"/>
  <c r="N200" s="1"/>
  <c r="N98" s="1"/>
  <c r="BK166"/>
  <c r="N166" s="1"/>
  <c r="N93" s="1"/>
  <c r="H31"/>
  <c r="BB89" i="1" s="1"/>
  <c r="BK125" i="3"/>
  <c r="H33"/>
  <c r="BD89" i="1" s="1"/>
  <c r="BK238" i="3"/>
  <c r="N238" s="1"/>
  <c r="N99" s="1"/>
  <c r="BK193"/>
  <c r="M30"/>
  <c r="AW89" i="1" s="1"/>
  <c r="H32" i="3"/>
  <c r="BC89" i="1" s="1"/>
  <c r="BK177" i="2"/>
  <c r="N177" s="1"/>
  <c r="N97" s="1"/>
  <c r="BK145"/>
  <c r="N145" s="1"/>
  <c r="N96" s="1"/>
  <c r="H30"/>
  <c r="BA88" i="1" s="1"/>
  <c r="H31" i="2"/>
  <c r="BB88" i="1" s="1"/>
  <c r="BK122" i="2"/>
  <c r="H32"/>
  <c r="BC88" i="1" s="1"/>
  <c r="BC87" s="1"/>
  <c r="W31" s="1"/>
  <c r="M30" i="2"/>
  <c r="AW88" i="1" s="1"/>
  <c r="H33" i="2"/>
  <c r="BD88" i="1" s="1"/>
  <c r="BD87" s="1"/>
  <c r="W32" s="1"/>
  <c r="H29" i="2"/>
  <c r="AZ88" i="1" s="1"/>
  <c r="M29" i="2"/>
  <c r="AV88" i="1" s="1"/>
  <c r="AT88" s="1"/>
  <c r="M29" i="3"/>
  <c r="AV89" i="1" s="1"/>
  <c r="AT89" s="1"/>
  <c r="H29" i="3"/>
  <c r="AZ89" i="1" s="1"/>
  <c r="N125" i="3"/>
  <c r="N90" s="1"/>
  <c r="BB87" i="1"/>
  <c r="W30" s="1"/>
  <c r="W124" i="3"/>
  <c r="W123" s="1"/>
  <c r="AU89" i="1" s="1"/>
  <c r="Y185" i="3"/>
  <c r="BK185"/>
  <c r="N185" s="1"/>
  <c r="N94" s="1"/>
  <c r="N190"/>
  <c r="N95" s="1"/>
  <c r="BK134" i="2"/>
  <c r="N134" s="1"/>
  <c r="N92" s="1"/>
  <c r="N135"/>
  <c r="N93" s="1"/>
  <c r="N122"/>
  <c r="N90" s="1"/>
  <c r="BK121"/>
  <c r="N193" i="3"/>
  <c r="N97" s="1"/>
  <c r="BK192"/>
  <c r="N192" s="1"/>
  <c r="N96" s="1"/>
  <c r="N138" i="2"/>
  <c r="N95" s="1"/>
  <c r="BK137"/>
  <c r="N137" s="1"/>
  <c r="N94" s="1"/>
  <c r="Y192" i="3"/>
  <c r="Y137" i="2"/>
  <c r="Y120" s="1"/>
  <c r="W121"/>
  <c r="W120" s="1"/>
  <c r="AU88" i="1" s="1"/>
  <c r="AU87" s="1"/>
  <c r="Y124" i="3"/>
  <c r="Y123" s="1"/>
  <c r="W192"/>
  <c r="AA192"/>
  <c r="W137" i="2"/>
  <c r="AA137"/>
  <c r="AA124" i="3"/>
  <c r="AA121" i="2"/>
  <c r="AA120" s="1"/>
  <c r="BK289" i="3"/>
  <c r="N289" s="1"/>
  <c r="N101" s="1"/>
  <c r="AS87" i="1"/>
  <c r="H30" i="3"/>
  <c r="BA89" i="1" s="1"/>
  <c r="BA87" s="1"/>
  <c r="BK209" i="2"/>
  <c r="N209" s="1"/>
  <c r="N98" s="1"/>
  <c r="M114"/>
  <c r="F84"/>
  <c r="AY87" i="1" l="1"/>
  <c r="AX87"/>
  <c r="W29"/>
  <c r="AW87"/>
  <c r="AK29" s="1"/>
  <c r="N121" i="2"/>
  <c r="N89" s="1"/>
  <c r="BK120"/>
  <c r="N120" s="1"/>
  <c r="N88" s="1"/>
  <c r="AZ87" i="1"/>
  <c r="BK124" i="3"/>
  <c r="AA123"/>
  <c r="M24" i="2" l="1"/>
  <c r="M27" s="1"/>
  <c r="L103"/>
  <c r="W28" i="1"/>
  <c r="AV87"/>
  <c r="N124" i="3"/>
  <c r="N89" s="1"/>
  <c r="BK123"/>
  <c r="N123" s="1"/>
  <c r="N88" s="1"/>
  <c r="L35" i="2" l="1"/>
  <c r="AG88" i="1"/>
  <c r="AT87"/>
  <c r="AK28"/>
  <c r="M24" i="3"/>
  <c r="M27" s="1"/>
  <c r="L106"/>
  <c r="AN88" i="1" l="1"/>
  <c r="L35" i="3"/>
  <c r="AG89" i="1"/>
  <c r="AN89" s="1"/>
  <c r="AG87" l="1"/>
  <c r="AN87"/>
  <c r="AN93" s="1"/>
  <c r="AK23"/>
  <c r="AK26" s="1"/>
  <c r="AK34" s="1"/>
  <c r="AG93"/>
</calcChain>
</file>

<file path=xl/sharedStrings.xml><?xml version="1.0" encoding="utf-8"?>
<sst xmlns="http://schemas.openxmlformats.org/spreadsheetml/2006/main" count="2629" uniqueCount="378">
  <si>
    <t>2012</t>
  </si>
  <si>
    <t>List obsahuje:</t>
  </si>
  <si>
    <t>1.0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</si>
  <si>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</si>
  <si>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</si>
  <si>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</si>
  <si>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</si>
  <si>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</si>
  <si>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</si>
  <si>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</si>
  <si>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</si>
  <si>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</si>
  <si>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Stavba:</t>
  </si>
  <si>
    <t>180a - Jesle Brožíkova 40, Pavilonu B,D,H - Úspory energie aktualizace</t>
  </si>
  <si>
    <t>0,1</t>
  </si>
  <si>
    <t>1</t>
  </si>
  <si>
    <t>Místo:</t>
  </si>
  <si>
    <t>Frýdek-Místek</t>
  </si>
  <si>
    <t>Datum:</t>
  </si>
  <si>
    <t>09.06.2016</t>
  </si>
  <si>
    <t>10</t>
  </si>
  <si>
    <t>100</t>
  </si>
  <si>
    <t>Objednavatel:</t>
  </si>
  <si>
    <t>IČ:</t>
  </si>
  <si>
    <t>Statutární město Frýdek-Místek</t>
  </si>
  <si>
    <t>DIČ:</t>
  </si>
  <si>
    <t>Zhotovitel:</t>
  </si>
  <si>
    <t xml:space="preserve"> </t>
  </si>
  <si>
    <t>Projektant:</t>
  </si>
  <si>
    <t>Ing. Petr Kudlík</t>
  </si>
  <si>
    <t>True</t>
  </si>
  <si>
    <t>Zpracovatel:</t>
  </si>
  <si>
    <t>Lenka Jugová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</si>
  <si>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</si>
  <si>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</si>
  <si>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</si>
  <si>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</si>
  <si>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</si>
  <si>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</si>
  <si>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</si>
  <si>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</si>
  <si>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</si>
  <si>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</si>
  <si>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</si>
  <si>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</si>
  <si>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</si>
  <si>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</si>
  <si>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</si>
  <si>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</si>
  <si>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</si>
  <si>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</si>
  <si>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</si>
  <si>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</si>
  <si>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</si>
  <si>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</si>
  <si>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</si>
  <si>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</si>
  <si>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</si>
  <si>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</si>
  <si>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</si>
  <si>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</si>
  <si>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</si>
  <si>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</si>
  <si>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</si>
  <si>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</si>
  <si>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</si>
  <si>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</si>
  <si>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</si>
  <si>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</si>
  <si>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</si>
  <si>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1) Náklady z rozpočtů</t>
  </si>
  <si>
    <t>D</t>
  </si>
  <si>
    <t>0</t>
  </si>
  <si>
    <t>###NOIMPORT###</t>
  </si>
  <si>
    <t>IMPORT</t>
  </si>
  <si>
    <t>{60841A5C-85A8-4B20-B941-C7120698B60C}</t>
  </si>
  <si>
    <t>{00000000-0000-0000-0000-000000000000}</t>
  </si>
  <si>
    <t>Zdravotechnika - Pavilon B</t>
  </si>
  <si>
    <t>{AAE04592-AAE1-42B6-993E-2943B8664CDB}</t>
  </si>
  <si>
    <t>2</t>
  </si>
  <si>
    <t>Zdravotechnika - Pavilon D</t>
  </si>
  <si>
    <t>{6BECEA76-9AFE-4BD0-838E-E33D897B4BE6}</t>
  </si>
  <si>
    <t>2) Ostatní náklady ze souhrnného listu</t>
  </si>
  <si>
    <t>Procent. zadání
[% nákladů rozpočtu]</t>
  </si>
  <si>
    <t>Zařazení nákladů</t>
  </si>
  <si>
    <t>Celkové náklady za stavbu 1) + 2)</t>
  </si>
  <si>
    <t>Zpět na list:</t>
  </si>
  <si>
    <t>KRYCÍ LIST ROZPOČTU</t>
  </si>
  <si>
    <t>Objekt:</t>
  </si>
  <si>
    <t>1 - Zdravotechnika - Pavilon B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</si>
  <si>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</si>
  <si>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</si>
  <si>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</si>
  <si>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</si>
  <si>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</si>
  <si>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</si>
  <si>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</si>
  <si>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</si>
  <si>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</si>
  <si>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</si>
  <si>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práce-bourání</t>
  </si>
  <si>
    <t xml:space="preserve">      99 -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</si>
  <si>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</si>
  <si>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</si>
  <si>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</si>
  <si>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</si>
  <si>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>N00 - Nepojmenované práce</t>
  </si>
  <si>
    <t xml:space="preserve">    N01 - Nepojmenovaný díl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</si>
  <si>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</si>
  <si>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</si>
  <si>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</si>
  <si>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</si>
  <si>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</si>
  <si>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</si>
  <si>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</si>
  <si>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</si>
  <si>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Cena celkem
[CZK]</t>
  </si>
  <si>
    <t>Poznámka</t>
  </si>
  <si>
    <t>J. Nh [h]</t>
  </si>
  <si>
    <t>Nh celkom [h]</t>
  </si>
  <si>
    <t>J. hmotnost
[t]</t>
  </si>
  <si>
    <t>Hmotnost
celkem [t]</t>
  </si>
  <si>
    <t>J. suť [t]</t>
  </si>
  <si>
    <t>Suť Celkem [t]</t>
  </si>
  <si>
    <t>ROZPOCET</t>
  </si>
  <si>
    <t>K</t>
  </si>
  <si>
    <t>175101101</t>
  </si>
  <si>
    <t>Obsypání potrubí bez prohození sypaniny z hornin tř. 1 až 4 uloženým do 3 m od kraje výkopu</t>
  </si>
  <si>
    <t>m3</t>
  </si>
  <si>
    <t>4</t>
  </si>
  <si>
    <t>pro ppotrubí ležaé kanalizace</t>
  </si>
  <si>
    <t>VV</t>
  </si>
  <si>
    <t>0,75</t>
  </si>
  <si>
    <t>M</t>
  </si>
  <si>
    <t>583373030</t>
  </si>
  <si>
    <t>štěrkopísek frakce 0-8</t>
  </si>
  <si>
    <t>t</t>
  </si>
  <si>
    <t>8</t>
  </si>
  <si>
    <t>0,75*1,75</t>
  </si>
  <si>
    <t>Součet</t>
  </si>
  <si>
    <t>1,5</t>
  </si>
  <si>
    <t>3</t>
  </si>
  <si>
    <t>451573111</t>
  </si>
  <si>
    <t>Lože pod potrubí otevřený výkop ze štěrkopísku</t>
  </si>
  <si>
    <t>pro potrubí ležaté kanalizace</t>
  </si>
  <si>
    <t>0,25</t>
  </si>
  <si>
    <t>998276101</t>
  </si>
  <si>
    <t>Přesun hmot pro trubní vedení z trub z plastických hmot otevřený výkop</t>
  </si>
  <si>
    <t>5</t>
  </si>
  <si>
    <t>7134711211</t>
  </si>
  <si>
    <t xml:space="preserve">Montáž tepelné izolace potrubí snímatelnými pouzdry na suchý zip
</t>
  </si>
  <si>
    <t>m</t>
  </si>
  <si>
    <t>16</t>
  </si>
  <si>
    <t>6</t>
  </si>
  <si>
    <t>631545220</t>
  </si>
  <si>
    <t>pouzdro potrubní izolační z minerální vlny s Al fólií 133/25 mm</t>
  </si>
  <si>
    <t>32</t>
  </si>
  <si>
    <t>Izolační pouzdro z minerální vlny s AL folií, izolace proti rosení dešťového svodu</t>
  </si>
  <si>
    <t>7</t>
  </si>
  <si>
    <t>998713101</t>
  </si>
  <si>
    <t>Přesun hmot tonážní tonážní pro izolace tepelné v objektech v do 6 m</t>
  </si>
  <si>
    <t>721110806</t>
  </si>
  <si>
    <t>Demontáž potrubí kameninové do DN 200</t>
  </si>
  <si>
    <t>2,5</t>
  </si>
  <si>
    <t>9</t>
  </si>
  <si>
    <t>721110943</t>
  </si>
  <si>
    <t>Potrubí kameninové výměna dílu DN 150</t>
  </si>
  <si>
    <t>kus</t>
  </si>
  <si>
    <t>721110963111</t>
  </si>
  <si>
    <t>Potrubí kameninové / PVC propojení potrubí DN 150</t>
  </si>
  <si>
    <t>přechodový propojovací kus KT/PVC - dodávka + montáž</t>
  </si>
  <si>
    <t>11</t>
  </si>
  <si>
    <t>721140802</t>
  </si>
  <si>
    <t>Demontáž potrubí litinové do DN 100</t>
  </si>
  <si>
    <t>12</t>
  </si>
  <si>
    <t>721173403</t>
  </si>
  <si>
    <t>Potrubí kanalizační plastové svodné systém KG DN 150</t>
  </si>
  <si>
    <t>2,5*1,15</t>
  </si>
  <si>
    <t>13</t>
  </si>
  <si>
    <t>721174056</t>
  </si>
  <si>
    <t>Potrubí kanalizační z PP dešťové systém HT DN 125</t>
  </si>
  <si>
    <t>4*1,15</t>
  </si>
  <si>
    <t>14</t>
  </si>
  <si>
    <t>72123321311</t>
  </si>
  <si>
    <t>Střešní vtok vyhřívaný+ nástvavec  polypropylen PP pro pochůzné střechy svislý odtok DN 125 včetně izolačního límce dle typu střešní krytiny, dodávka + montáž</t>
  </si>
  <si>
    <t>721290112</t>
  </si>
  <si>
    <t>Zkouška těsnosti potrubí kanalizace do DN 200</t>
  </si>
  <si>
    <t>7212901131</t>
  </si>
  <si>
    <t>Kamerová zkouška potrubí ležaté kanalizace včetně přípojek na areálovou kanalizaci</t>
  </si>
  <si>
    <t>17</t>
  </si>
  <si>
    <t>7212901235</t>
  </si>
  <si>
    <t>Zkouška těsnosti potrubí kanalizace kouřem do DN 300</t>
  </si>
  <si>
    <t>včetně materiálu - pro kouř</t>
  </si>
  <si>
    <t>18</t>
  </si>
  <si>
    <t>721290821</t>
  </si>
  <si>
    <t>Přemístění vnitrostaveništní demontovaných hmot vnitřní kanalizace v objektech výšky do 6 m</t>
  </si>
  <si>
    <t>0,13</t>
  </si>
  <si>
    <t>19</t>
  </si>
  <si>
    <t>721300922</t>
  </si>
  <si>
    <t>Pročištění svodů ležatých do DN 300</t>
  </si>
  <si>
    <t>20</t>
  </si>
  <si>
    <t>998721101</t>
  </si>
  <si>
    <t>Přesun hmot tonážní pro vnitřní kanalizace v objektech v do 6 m</t>
  </si>
  <si>
    <t>722130801</t>
  </si>
  <si>
    <t>Demontáž potrubí ocelové pozinkované závitové do DN 25</t>
  </si>
  <si>
    <t>22</t>
  </si>
  <si>
    <t>722171933</t>
  </si>
  <si>
    <t>Potrubí plastové výměna trub nebo tvarovek D do 25 mm</t>
  </si>
  <si>
    <t>PROPOJENÍ SE STÁVAJÍCÍM POTRUBÍM</t>
  </si>
  <si>
    <t>23</t>
  </si>
  <si>
    <t>286151330</t>
  </si>
  <si>
    <t>trubka tlaková PPR řada PN 16 20 x 2,8 x 4000 mm</t>
  </si>
  <si>
    <t>materiál pro propojení se stávajícím potrubím</t>
  </si>
  <si>
    <t>24</t>
  </si>
  <si>
    <t>722174002</t>
  </si>
  <si>
    <t>Potrubí vodovodní plastové PPR svar polyfuze PN 16 D 20 x 2,8 mm</t>
  </si>
  <si>
    <t>dodávka a montáž potrubí včetně fitinků</t>
  </si>
  <si>
    <t>1*1,15</t>
  </si>
  <si>
    <t>25</t>
  </si>
  <si>
    <t>722181221</t>
  </si>
  <si>
    <t>Ochrana vodovodního potrubí přilepenými tepelně izolačními trubicemi z PE tl do 10 mm DN do 22 mm</t>
  </si>
  <si>
    <t>26</t>
  </si>
  <si>
    <t>722190901</t>
  </si>
  <si>
    <t>Uzavření nebo otevření vodovodního potrubí při opravách</t>
  </si>
  <si>
    <t>27</t>
  </si>
  <si>
    <t>722220111</t>
  </si>
  <si>
    <t>Nástěnka pro výtokový ventil G 1/2 s jedním závitem</t>
  </si>
  <si>
    <t>28</t>
  </si>
  <si>
    <t>722220231</t>
  </si>
  <si>
    <t>Přechodka dGK PPR PN 20 D 20 x G 1/2 s kovovým vnitřním závitem</t>
  </si>
  <si>
    <t>29</t>
  </si>
  <si>
    <t>722220851</t>
  </si>
  <si>
    <t>Demontáž armatur závitových s jedním závitem G do 3/4</t>
  </si>
  <si>
    <t>30</t>
  </si>
  <si>
    <t>722220861</t>
  </si>
  <si>
    <t>Demontáž armatur závitových se dvěma závity G do 3/4</t>
  </si>
  <si>
    <t>31</t>
  </si>
  <si>
    <t>722224152</t>
  </si>
  <si>
    <t>Kulový kohout zahradní s vnějším závitem a páčkou PN 15, T 120 °C G 1/2 - 3/4"</t>
  </si>
  <si>
    <t>722232061</t>
  </si>
  <si>
    <t>Kohout kulový přímý G 1/2 PN 42 do 185°C vnitřní závit s vypouštěním</t>
  </si>
  <si>
    <t>33</t>
  </si>
  <si>
    <t>722290821</t>
  </si>
  <si>
    <t>Přemístění vnitrostaveništní demontovaných hmot pro vnitřní vodovod v objektech výšky do 6 m</t>
  </si>
  <si>
    <t>0,003</t>
  </si>
  <si>
    <t>34</t>
  </si>
  <si>
    <t>998722101</t>
  </si>
  <si>
    <t>Přesun hmot tonážní tonážní pro vnitřní vodovod v objektech v do 6 m</t>
  </si>
  <si>
    <t>35</t>
  </si>
  <si>
    <t>999997.1</t>
  </si>
  <si>
    <t>Práce neuvedené v PD, schválené  technickým dozorem stavby, dle zápisu do stavebního deníku</t>
  </si>
  <si>
    <t>hod</t>
  </si>
  <si>
    <t>512</t>
  </si>
  <si>
    <t>2 - Zdravotechnika - Pavilon D</t>
  </si>
  <si>
    <t xml:space="preserve">    2 - Zakládání</t>
  </si>
  <si>
    <t xml:space="preserve">    8 - Trubní vedení</t>
  </si>
  <si>
    <t xml:space="preserve">    725 - Zdravotechnika - zařizovací předměty</t>
  </si>
  <si>
    <t>132201201</t>
  </si>
  <si>
    <t>Hloubení rýh š do 2000 mm v hornině tř. 3 objemu do 100 m3</t>
  </si>
  <si>
    <t>161101101</t>
  </si>
  <si>
    <t>Svislé přemístění výkopku z horniny tř. 1 až 4 hl výkopu do 2,5 m</t>
  </si>
  <si>
    <t>162201101</t>
  </si>
  <si>
    <t>Vodorovné přemístění do 20 m výkopku/sypaniny z horniny tř. 1 až 4</t>
  </si>
  <si>
    <t>0,8*19,07*0,54</t>
  </si>
  <si>
    <t>8,24</t>
  </si>
  <si>
    <t>162701105</t>
  </si>
  <si>
    <t>Vodorovné přemístění do 10000 m výkopku/sypaniny z horniny tř. 1 až 4</t>
  </si>
  <si>
    <t>8,6</t>
  </si>
  <si>
    <t>167101101</t>
  </si>
  <si>
    <t>Nakládání výkopku z hornin tř. 1 až 4 do 100 m3</t>
  </si>
  <si>
    <t>171201201</t>
  </si>
  <si>
    <t>Uložení sypaniny na skládky</t>
  </si>
  <si>
    <t>171201211</t>
  </si>
  <si>
    <t>Likvidace odpadu v souladu se zákonem o odpadech</t>
  </si>
  <si>
    <t>vytěžený materiál z výkopu pro uložení potrubí</t>
  </si>
  <si>
    <t>174101101</t>
  </si>
  <si>
    <t>Zásyp jam, šachet rýh nebo kolem objektů sypaninou se zhutněním</t>
  </si>
  <si>
    <t>obsyp ležatého potrubí - od dešťového svodu</t>
  </si>
  <si>
    <t>obsyp přípojky kanalizace od vpusti - venkovní sprcha</t>
  </si>
  <si>
    <t>6,25</t>
  </si>
  <si>
    <t>6,25*1,75</t>
  </si>
  <si>
    <t>215901101</t>
  </si>
  <si>
    <t>Zhutnění podloží z hornin soudržných do 92% PS nebo nesoudržných sypkých I(d) do 0,8</t>
  </si>
  <si>
    <t>m2</t>
  </si>
  <si>
    <t>pro potrubí přípojky kanalizace od vpusti venkovní sprchy</t>
  </si>
  <si>
    <t>15,3</t>
  </si>
  <si>
    <t>lože pro ležatou kanalizaci od vnitřního dešťového svodu</t>
  </si>
  <si>
    <t>lože pro potrubí přípojky kanalizace od vpusti venkovní sprchy</t>
  </si>
  <si>
    <t>2,3</t>
  </si>
  <si>
    <t>871265211</t>
  </si>
  <si>
    <t>Kanalizační potrubí z tvrdého PVC-systém KG tuhost třídy SN4 DN100</t>
  </si>
  <si>
    <t>19,07*1,15</t>
  </si>
  <si>
    <t>877313123</t>
  </si>
  <si>
    <t>Montáž tvarovek jednoosých na potrubí z trub z PVC těsněných kroužkem otevřený výkop DN 150</t>
  </si>
  <si>
    <t>6+1+1</t>
  </si>
  <si>
    <t>7Y121320</t>
  </si>
  <si>
    <t>koleno kanalizační plastové s hrdlem KGB-110/45°</t>
  </si>
  <si>
    <t>ks</t>
  </si>
  <si>
    <t>7Y110220</t>
  </si>
  <si>
    <t>trubka kanalizační plastová HTEM 75x1,9 - 500 mm</t>
  </si>
  <si>
    <t>7Y115230</t>
  </si>
  <si>
    <t>redukce kanalizační plastová nesouosá dlouhá s hrdlem  HTR 110/75</t>
  </si>
  <si>
    <t>89211119</t>
  </si>
  <si>
    <t>Utěsnění prostupu potrubí do stávající betonové šachty</t>
  </si>
  <si>
    <t>utěsnění prostupu optrubí - dodávka těsnícího materiálu, montáž</t>
  </si>
  <si>
    <t>892271111</t>
  </si>
  <si>
    <t>Tlaková zkouška vodou potrubí DN 100 nebo 125</t>
  </si>
  <si>
    <t>977151121</t>
  </si>
  <si>
    <t>Jádrové vrty diamantovými korunkami do D 120 mm do stavebních materiálů</t>
  </si>
  <si>
    <t>0,12</t>
  </si>
  <si>
    <t>977199999</t>
  </si>
  <si>
    <t>Odvoz suti na skládku, skládkovné</t>
  </si>
  <si>
    <t>0,005</t>
  </si>
  <si>
    <t>pouzdro potrubní izolační z minerální vlny s AL fólií 133/25 mm</t>
  </si>
  <si>
    <t>přechodová tvarovka KT/PVC dodávka + montáž</t>
  </si>
  <si>
    <t>721211422</t>
  </si>
  <si>
    <t>Vpusť podlahová se svislým odtokem DN 50/75/110 mřížka nerez 115*115mm</t>
  </si>
  <si>
    <t>Podlahová vpusť se svislým odtokem DN75, pevnou izolační přírubou, suchou nezámrznou zápachovou uzávěrkou - klapkou, odtok max.0,8 l/s</t>
  </si>
  <si>
    <t>venkovní sprcha</t>
  </si>
  <si>
    <t>721211499</t>
  </si>
  <si>
    <t>Izolační souprava pro vpusť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</si>
  <si>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</si>
  <si>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</si>
  <si>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</si>
  <si>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</si>
  <si>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</si>
  <si>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</si>
  <si>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</si>
  <si>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</si>
  <si>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</si>
  <si>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286151520</t>
  </si>
  <si>
    <t>trubka tlaková PPR řada PN 20 20 x 3,4 x 4000 mm</t>
  </si>
  <si>
    <t>45</t>
  </si>
  <si>
    <t>1,7*1,15</t>
  </si>
  <si>
    <t>46</t>
  </si>
  <si>
    <t>722174022</t>
  </si>
  <si>
    <t>Potrubí vodovodní plastové PPR svar polyfuze PN 20 D 20 x 3,4 mm</t>
  </si>
  <si>
    <t>47</t>
  </si>
  <si>
    <t>potrubí studené vody</t>
  </si>
  <si>
    <t>48</t>
  </si>
  <si>
    <t>722181251</t>
  </si>
  <si>
    <t>Ochrana vodovodního potrubí přilepenými tepelně izolačními trubicemi z PE tl do 25 mm DN do 22 mm</t>
  </si>
  <si>
    <t>potrubí teplé vody</t>
  </si>
  <si>
    <t>49</t>
  </si>
  <si>
    <t>50</t>
  </si>
  <si>
    <t>722220121</t>
  </si>
  <si>
    <t>Nástěnka pro baterii G 1/2 s jedním závitem</t>
  </si>
  <si>
    <t>pár</t>
  </si>
  <si>
    <t>51</t>
  </si>
  <si>
    <t>52</t>
  </si>
  <si>
    <t>53</t>
  </si>
  <si>
    <t>54</t>
  </si>
  <si>
    <t>55</t>
  </si>
  <si>
    <t>0,007</t>
  </si>
  <si>
    <t>56</t>
  </si>
  <si>
    <t>57</t>
  </si>
  <si>
    <t>725841311</t>
  </si>
  <si>
    <t>Baterie sprchové nástěnné pákové</t>
  </si>
  <si>
    <t>soubor</t>
  </si>
  <si>
    <t>dodávka a montáž baterie</t>
  </si>
  <si>
    <t>58</t>
  </si>
  <si>
    <t>725849411</t>
  </si>
  <si>
    <t>Montáž baterie sprchové nástěnné s nastavitelnou výškou sprchy</t>
  </si>
  <si>
    <t>59</t>
  </si>
  <si>
    <t>551455310</t>
  </si>
  <si>
    <t>kompletní sprchový  set</t>
  </si>
  <si>
    <t>dodávka sprchového setu</t>
  </si>
  <si>
    <t>60</t>
  </si>
  <si>
    <t>998725101</t>
  </si>
  <si>
    <t>Přesun hmot tonážní pro zařizovací předměty v objektech v do 6 m</t>
  </si>
  <si>
    <t>61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</si>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</sst>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>
  <numFmts count="5">
    <numFmt numFmtId="164" formatCode="#,##0.00;\-#,##0.00"/>
    <numFmt numFmtId="165" formatCode="0.00%;\-0.00%"/>
    <numFmt numFmtId="166" formatCode="dd\.mm\.yyyy"/>
    <numFmt numFmtId="167" formatCode="#,##0.00000;\-#,##0.00000"/>
    <numFmt numFmtId="168" formatCode="#,##0.000;\-#,##0.000"/>
  </numFmts>
  <fonts count="36">
    <font>
      <sz val="8"/>
      <name val="Trebuchet MS"/>
      <charset val="238"/>
    </font>
    <font>
      <sz val="8"/>
      <color indexed="43"/>
      <name val="Trebuchet MS"/>
      <charset val="238"/>
    </font>
    <font>
      <sz val="8"/>
      <color indexed="48"/>
      <name val="Trebuchet MS"/>
      <charset val="238"/>
    </font>
    <font>
      <b/>
      <sz val="16"/>
      <name val="Trebuchet MS"/>
      <charset val="238"/>
    </font>
    <font>
      <b/>
      <sz val="12"/>
      <name val="Trebuchet MS"/>
      <charset val="238"/>
    </font>
    <font>
      <sz val="9"/>
      <color indexed="55"/>
      <name val="Trebuchet MS"/>
      <charset val="238"/>
    </font>
    <font>
      <sz val="9"/>
      <name val="Trebuchet MS"/>
      <charset val="238"/>
    </font>
    <font>
      <sz val="10"/>
      <color indexed="63"/>
      <name val="Trebuchet MS"/>
      <charset val="238"/>
    </font>
    <font>
      <sz val="10"/>
      <name val="Trebuchet MS"/>
      <charset val="238"/>
    </font>
    <font>
      <b/>
      <sz val="10"/>
      <name val="Trebuchet MS"/>
      <charset val="238"/>
    </font>
    <font>
      <sz val="8"/>
      <color indexed="55"/>
      <name val="Trebuchet MS"/>
      <charset val="238"/>
    </font>
    <font>
      <b/>
      <sz val="8"/>
      <color indexed="55"/>
      <name val="Trebuchet MS"/>
      <charset val="238"/>
    </font>
    <font>
      <b/>
      <sz val="10"/>
      <color indexed="63"/>
      <name val="Trebuchet MS"/>
      <charset val="238"/>
    </font>
    <font>
      <sz val="10"/>
      <color indexed="55"/>
      <name val="Trebuchet MS"/>
      <charset val="238"/>
    </font>
    <font>
      <b/>
      <sz val="9"/>
      <name val="Trebuchet MS"/>
      <charset val="238"/>
    </font>
    <font>
      <sz val="12"/>
      <color indexed="55"/>
      <name val="Trebuchet MS"/>
      <charset val="238"/>
    </font>
    <font>
      <b/>
      <sz val="12"/>
      <color indexed="16"/>
      <name val="Trebuchet MS"/>
      <charset val="238"/>
    </font>
    <font>
      <sz val="12"/>
      <name val="Trebuchet MS"/>
      <charset val="238"/>
    </font>
    <font>
      <sz val="11"/>
      <name val="Trebuchet MS"/>
      <charset val="238"/>
    </font>
    <font>
      <b/>
      <sz val="11"/>
      <color indexed="56"/>
      <name val="Trebuchet MS"/>
      <charset val="238"/>
    </font>
    <font>
      <sz val="11"/>
      <color indexed="56"/>
      <name val="Trebuchet MS"/>
      <charset val="238"/>
    </font>
    <font>
      <sz val="11"/>
      <color indexed="55"/>
      <name val="Trebuchet MS"/>
      <charset val="238"/>
    </font>
    <font>
      <sz val="12"/>
      <color indexed="56"/>
      <name val="Trebuchet MS"/>
      <charset val="238"/>
    </font>
    <font>
      <sz val="8"/>
      <color indexed="56"/>
      <name val="Trebuchet MS"/>
      <charset val="238"/>
    </font>
    <font>
      <sz val="10"/>
      <color indexed="56"/>
      <name val="Trebuchet MS"/>
      <charset val="238"/>
    </font>
    <font>
      <sz val="8"/>
      <color indexed="16"/>
      <name val="Trebuchet MS"/>
      <charset val="238"/>
    </font>
    <font>
      <b/>
      <sz val="8"/>
      <name val="Trebuchet MS"/>
      <charset val="238"/>
    </font>
    <font>
      <sz val="8"/>
      <color indexed="20"/>
      <name val="Trebuchet MS"/>
      <charset val="238"/>
    </font>
    <font>
      <sz val="8"/>
      <color indexed="63"/>
      <name val="Trebuchet MS"/>
      <charset val="238"/>
    </font>
    <font>
      <i/>
      <sz val="8"/>
      <color indexed="12"/>
      <name val="Trebuchet MS"/>
      <charset val="238"/>
    </font>
    <font>
      <sz val="8"/>
      <color indexed="10"/>
      <name val="Trebuchet MS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u/>
      <sz val="8"/>
      <color theme="10"/>
      <name val="Trebuchet MS"/>
      <charset val="238"/>
    </font>
    <font>
      <sz val="18"/>
      <color theme="10"/>
      <name val="Wingdings 2"/>
      <family val="1"/>
      <charset val="2"/>
    </font>
    <font>
      <u/>
      <sz val="10"/>
      <color theme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33" fillId="0" borderId="0" applyNumberFormat="0" applyFill="0" applyBorder="0" applyAlignment="0" applyProtection="0">
      <alignment vertical="top"/>
      <protection locked="0"/>
    </xf>
  </cellStyleXfs>
  <cellXfs count="201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2" borderId="0" xfId="0" applyFill="1" applyAlignment="1">
      <alignment horizontal="left" vertical="top"/>
      <protection locked="0"/>
    </xf>
    <xf numFmtId="0" fontId="1" fillId="2" borderId="0" xfId="0" applyFont="1" applyFill="1" applyAlignment="1">
      <alignment horizontal="left" vertical="center"/>
      <protection locked="0"/>
    </xf>
    <xf numFmtId="0" fontId="0" fillId="2" borderId="0" xfId="0" applyFont="1" applyFill="1" applyAlignment="1">
      <alignment horizontal="left" vertical="top"/>
      <protection locked="0"/>
    </xf>
    <xf numFmtId="0" fontId="0" fillId="0" borderId="0" xfId="0" applyFont="1" applyAlignment="1">
      <alignment horizontal="left" vertical="center"/>
      <protection locked="0"/>
    </xf>
    <xf numFmtId="0" fontId="0" fillId="0" borderId="1" xfId="0" applyBorder="1" applyAlignment="1">
      <alignment horizontal="left" vertical="top"/>
      <protection locked="0"/>
    </xf>
    <xf numFmtId="0" fontId="0" fillId="0" borderId="2" xfId="0" applyBorder="1" applyAlignment="1">
      <alignment horizontal="left" vertical="top"/>
      <protection locked="0"/>
    </xf>
    <xf numFmtId="0" fontId="0" fillId="0" borderId="3" xfId="0" applyBorder="1" applyAlignment="1">
      <alignment horizontal="left" vertical="top"/>
      <protection locked="0"/>
    </xf>
    <xf numFmtId="0" fontId="0" fillId="0" borderId="4" xfId="0" applyBorder="1" applyAlignment="1">
      <alignment horizontal="left" vertical="top"/>
      <protection locked="0"/>
    </xf>
    <xf numFmtId="0" fontId="0" fillId="0" borderId="5" xfId="0" applyBorder="1" applyAlignment="1">
      <alignment horizontal="left" vertical="top"/>
      <protection locked="0"/>
    </xf>
    <xf numFmtId="0" fontId="2" fillId="0" borderId="0" xfId="0" applyFont="1" applyAlignment="1">
      <alignment horizontal="left" vertical="center"/>
      <protection locked="0"/>
    </xf>
    <xf numFmtId="0" fontId="4" fillId="0" borderId="0" xfId="0" applyFont="1" applyAlignment="1">
      <alignment horizontal="left" vertical="center"/>
      <protection locked="0"/>
    </xf>
    <xf numFmtId="0" fontId="5" fillId="0" borderId="0" xfId="0" applyFont="1" applyAlignment="1">
      <alignment horizontal="left" vertical="center"/>
      <protection locked="0"/>
    </xf>
    <xf numFmtId="0" fontId="6" fillId="0" borderId="0" xfId="0" applyFont="1" applyAlignment="1">
      <alignment horizontal="left" vertical="center"/>
      <protection locked="0"/>
    </xf>
    <xf numFmtId="0" fontId="0" fillId="0" borderId="6" xfId="0" applyBorder="1" applyAlignment="1">
      <alignment horizontal="left" vertical="top"/>
      <protection locked="0"/>
    </xf>
    <xf numFmtId="0" fontId="7" fillId="0" borderId="0" xfId="0" applyFont="1" applyAlignment="1">
      <alignment horizontal="left" vertical="center"/>
      <protection locked="0"/>
    </xf>
    <xf numFmtId="0" fontId="0" fillId="0" borderId="4" xfId="0" applyBorder="1" applyAlignment="1">
      <alignment horizontal="left" vertical="center"/>
      <protection locked="0"/>
    </xf>
    <xf numFmtId="0" fontId="0" fillId="0" borderId="5" xfId="0" applyBorder="1" applyAlignment="1">
      <alignment horizontal="left" vertical="center"/>
      <protection locked="0"/>
    </xf>
    <xf numFmtId="0" fontId="9" fillId="0" borderId="7" xfId="0" applyFont="1" applyBorder="1" applyAlignment="1">
      <alignment horizontal="left" vertical="center"/>
      <protection locked="0"/>
    </xf>
    <xf numFmtId="0" fontId="0" fillId="0" borderId="7" xfId="0" applyBorder="1" applyAlignment="1">
      <alignment horizontal="left" vertical="center"/>
      <protection locked="0"/>
    </xf>
    <xf numFmtId="0" fontId="10" fillId="0" borderId="4" xfId="0" applyFont="1" applyBorder="1" applyAlignment="1">
      <alignment horizontal="left" vertical="center"/>
      <protection locked="0"/>
    </xf>
    <xf numFmtId="0" fontId="10" fillId="0" borderId="0" xfId="0" applyFont="1" applyAlignment="1">
      <alignment horizontal="left" vertical="center"/>
      <protection locked="0"/>
    </xf>
    <xf numFmtId="165" fontId="10" fillId="0" borderId="0" xfId="0" applyNumberFormat="1" applyFont="1" applyAlignment="1">
      <alignment horizontal="right" vertical="center"/>
      <protection locked="0"/>
    </xf>
    <xf numFmtId="0" fontId="10" fillId="0" borderId="0" xfId="0" applyFont="1" applyAlignment="1">
      <alignment horizontal="center" vertical="center"/>
      <protection locked="0"/>
    </xf>
    <xf numFmtId="0" fontId="10" fillId="0" borderId="5" xfId="0" applyFont="1" applyBorder="1" applyAlignment="1">
      <alignment horizontal="left" vertical="center"/>
      <protection locked="0"/>
    </xf>
    <xf numFmtId="0" fontId="0" fillId="3" borderId="0" xfId="0" applyFill="1" applyAlignment="1">
      <alignment horizontal="left" vertical="center"/>
      <protection locked="0"/>
    </xf>
    <xf numFmtId="0" fontId="4" fillId="3" borderId="8" xfId="0" applyFont="1" applyFill="1" applyBorder="1" applyAlignment="1">
      <alignment horizontal="left" vertical="center"/>
      <protection locked="0"/>
    </xf>
    <xf numFmtId="0" fontId="0" fillId="3" borderId="9" xfId="0" applyFill="1" applyBorder="1" applyAlignment="1">
      <alignment horizontal="left" vertical="center"/>
      <protection locked="0"/>
    </xf>
    <xf numFmtId="0" fontId="4" fillId="3" borderId="9" xfId="0" applyFont="1" applyFill="1" applyBorder="1" applyAlignment="1">
      <alignment horizontal="center" vertical="center"/>
      <protection locked="0"/>
    </xf>
    <xf numFmtId="0" fontId="12" fillId="0" borderId="10" xfId="0" applyFont="1" applyBorder="1" applyAlignment="1">
      <alignment horizontal="left" vertical="center"/>
      <protection locked="0"/>
    </xf>
    <xf numFmtId="0" fontId="0" fillId="0" borderId="11" xfId="0" applyBorder="1" applyAlignment="1">
      <alignment horizontal="left" vertical="center"/>
      <protection locked="0"/>
    </xf>
    <xf numFmtId="0" fontId="0" fillId="0" borderId="12" xfId="0" applyBorder="1" applyAlignment="1">
      <alignment horizontal="left" vertical="center"/>
      <protection locked="0"/>
    </xf>
    <xf numFmtId="0" fontId="0" fillId="0" borderId="13" xfId="0" applyBorder="1" applyAlignment="1">
      <alignment horizontal="left" vertical="top"/>
      <protection locked="0"/>
    </xf>
    <xf numFmtId="0" fontId="0" fillId="0" borderId="14" xfId="0" applyBorder="1" applyAlignment="1">
      <alignment horizontal="left" vertical="top"/>
      <protection locked="0"/>
    </xf>
    <xf numFmtId="0" fontId="13" fillId="0" borderId="15" xfId="0" applyFont="1" applyBorder="1" applyAlignment="1">
      <alignment horizontal="left" vertical="center"/>
      <protection locked="0"/>
    </xf>
    <xf numFmtId="0" fontId="0" fillId="0" borderId="16" xfId="0" applyBorder="1" applyAlignment="1">
      <alignment horizontal="left" vertical="center"/>
      <protection locked="0"/>
    </xf>
    <xf numFmtId="0" fontId="13" fillId="0" borderId="16" xfId="0" applyFont="1" applyBorder="1" applyAlignment="1">
      <alignment horizontal="left" vertical="center"/>
      <protection locked="0"/>
    </xf>
    <xf numFmtId="0" fontId="0" fillId="0" borderId="17" xfId="0" applyBorder="1" applyAlignment="1">
      <alignment horizontal="left" vertical="center"/>
      <protection locked="0"/>
    </xf>
    <xf numFmtId="0" fontId="0" fillId="0" borderId="18" xfId="0" applyBorder="1" applyAlignment="1">
      <alignment horizontal="left" vertical="center"/>
      <protection locked="0"/>
    </xf>
    <xf numFmtId="0" fontId="0" fillId="0" borderId="19" xfId="0" applyBorder="1" applyAlignment="1">
      <alignment horizontal="left" vertical="center"/>
      <protection locked="0"/>
    </xf>
    <xf numFmtId="0" fontId="0" fillId="0" borderId="20" xfId="0" applyBorder="1" applyAlignment="1">
      <alignment horizontal="left" vertical="center"/>
      <protection locked="0"/>
    </xf>
    <xf numFmtId="0" fontId="0" fillId="0" borderId="1" xfId="0" applyBorder="1" applyAlignment="1">
      <alignment horizontal="left" vertical="center"/>
      <protection locked="0"/>
    </xf>
    <xf numFmtId="0" fontId="0" fillId="0" borderId="2" xfId="0" applyBorder="1" applyAlignment="1">
      <alignment horizontal="left" vertical="center"/>
      <protection locked="0"/>
    </xf>
    <xf numFmtId="0" fontId="0" fillId="0" borderId="3" xfId="0" applyBorder="1" applyAlignment="1">
      <alignment horizontal="left" vertical="center"/>
      <protection locked="0"/>
    </xf>
    <xf numFmtId="0" fontId="4" fillId="0" borderId="4" xfId="0" applyFont="1" applyBorder="1" applyAlignment="1">
      <alignment horizontal="left" vertical="center"/>
      <protection locked="0"/>
    </xf>
    <xf numFmtId="0" fontId="4" fillId="0" borderId="5" xfId="0" applyFont="1" applyBorder="1" applyAlignment="1">
      <alignment horizontal="left" vertical="center"/>
      <protection locked="0"/>
    </xf>
    <xf numFmtId="0" fontId="14" fillId="0" borderId="0" xfId="0" applyFont="1" applyAlignment="1">
      <alignment horizontal="left" vertical="center"/>
      <protection locked="0"/>
    </xf>
    <xf numFmtId="166" fontId="6" fillId="0" borderId="0" xfId="0" applyNumberFormat="1" applyFont="1" applyAlignment="1">
      <alignment horizontal="left" vertical="top"/>
      <protection locked="0"/>
    </xf>
    <xf numFmtId="0" fontId="0" fillId="0" borderId="14" xfId="0" applyBorder="1" applyAlignment="1">
      <alignment horizontal="left" vertical="center"/>
      <protection locked="0"/>
    </xf>
    <xf numFmtId="0" fontId="5" fillId="0" borderId="21" xfId="0" applyFont="1" applyBorder="1" applyAlignment="1">
      <alignment horizontal="center" vertical="center" wrapText="1"/>
      <protection locked="0"/>
    </xf>
    <xf numFmtId="0" fontId="5" fillId="0" borderId="22" xfId="0" applyFont="1" applyBorder="1" applyAlignment="1">
      <alignment horizontal="center" vertical="center" wrapText="1"/>
      <protection locked="0"/>
    </xf>
    <xf numFmtId="0" fontId="5" fillId="0" borderId="23" xfId="0" applyFont="1" applyBorder="1" applyAlignment="1">
      <alignment horizontal="center" vertical="center" wrapText="1"/>
      <protection locked="0"/>
    </xf>
    <xf numFmtId="0" fontId="0" fillId="0" borderId="0" xfId="0" applyAlignment="1">
      <alignment horizontal="left" vertical="center"/>
      <protection locked="0"/>
    </xf>
    <xf numFmtId="0" fontId="0" fillId="0" borderId="10" xfId="0" applyBorder="1" applyAlignment="1">
      <alignment horizontal="left" vertical="center"/>
      <protection locked="0"/>
    </xf>
    <xf numFmtId="0" fontId="16" fillId="0" borderId="0" xfId="0" applyFont="1" applyAlignment="1">
      <alignment horizontal="left" vertical="center"/>
      <protection locked="0"/>
    </xf>
    <xf numFmtId="164" fontId="15" fillId="0" borderId="13" xfId="0" applyNumberFormat="1" applyFont="1" applyBorder="1" applyAlignment="1">
      <alignment horizontal="right" vertical="center"/>
      <protection locked="0"/>
    </xf>
    <xf numFmtId="164" fontId="15" fillId="0" borderId="0" xfId="0" applyNumberFormat="1" applyFont="1" applyAlignment="1">
      <alignment horizontal="right" vertical="center"/>
      <protection locked="0"/>
    </xf>
    <xf numFmtId="167" fontId="15" fillId="0" borderId="0" xfId="0" applyNumberFormat="1" applyFont="1" applyAlignment="1">
      <alignment horizontal="right" vertical="center"/>
      <protection locked="0"/>
    </xf>
    <xf numFmtId="164" fontId="15" fillId="0" borderId="14" xfId="0" applyNumberFormat="1" applyFont="1" applyBorder="1" applyAlignment="1">
      <alignment horizontal="right" vertical="center"/>
      <protection locked="0"/>
    </xf>
    <xf numFmtId="0" fontId="17" fillId="0" borderId="0" xfId="0" applyFont="1" applyAlignment="1">
      <alignment horizontal="left" vertical="center"/>
      <protection locked="0"/>
    </xf>
    <xf numFmtId="0" fontId="18" fillId="0" borderId="0" xfId="0" applyFont="1" applyAlignment="1">
      <alignment horizontal="left" vertical="center"/>
      <protection locked="0"/>
    </xf>
    <xf numFmtId="0" fontId="18" fillId="0" borderId="4" xfId="0" applyFont="1" applyBorder="1" applyAlignment="1">
      <alignment horizontal="left" vertical="center"/>
      <protection locked="0"/>
    </xf>
    <xf numFmtId="0" fontId="19" fillId="0" borderId="0" xfId="0" applyFont="1" applyAlignment="1">
      <alignment horizontal="left" vertical="center"/>
      <protection locked="0"/>
    </xf>
    <xf numFmtId="0" fontId="18" fillId="0" borderId="5" xfId="0" applyFont="1" applyBorder="1" applyAlignment="1">
      <alignment horizontal="left" vertical="center"/>
      <protection locked="0"/>
    </xf>
    <xf numFmtId="164" fontId="21" fillId="0" borderId="13" xfId="0" applyNumberFormat="1" applyFont="1" applyBorder="1" applyAlignment="1">
      <alignment horizontal="right" vertical="center"/>
      <protection locked="0"/>
    </xf>
    <xf numFmtId="164" fontId="21" fillId="0" borderId="0" xfId="0" applyNumberFormat="1" applyFont="1" applyAlignment="1">
      <alignment horizontal="right" vertical="center"/>
      <protection locked="0"/>
    </xf>
    <xf numFmtId="167" fontId="21" fillId="0" borderId="0" xfId="0" applyNumberFormat="1" applyFont="1" applyAlignment="1">
      <alignment horizontal="right" vertical="center"/>
      <protection locked="0"/>
    </xf>
    <xf numFmtId="164" fontId="21" fillId="0" borderId="14" xfId="0" applyNumberFormat="1" applyFont="1" applyBorder="1" applyAlignment="1">
      <alignment horizontal="right" vertical="center"/>
      <protection locked="0"/>
    </xf>
    <xf numFmtId="164" fontId="21" fillId="0" borderId="15" xfId="0" applyNumberFormat="1" applyFont="1" applyBorder="1" applyAlignment="1">
      <alignment horizontal="right" vertical="center"/>
      <protection locked="0"/>
    </xf>
    <xf numFmtId="164" fontId="21" fillId="0" borderId="16" xfId="0" applyNumberFormat="1" applyFont="1" applyBorder="1" applyAlignment="1">
      <alignment horizontal="right" vertical="center"/>
      <protection locked="0"/>
    </xf>
    <xf numFmtId="167" fontId="21" fillId="0" borderId="16" xfId="0" applyNumberFormat="1" applyFont="1" applyBorder="1" applyAlignment="1">
      <alignment horizontal="right" vertical="center"/>
      <protection locked="0"/>
    </xf>
    <xf numFmtId="164" fontId="21" fillId="0" borderId="17" xfId="0" applyNumberFormat="1" applyFont="1" applyBorder="1" applyAlignment="1">
      <alignment horizontal="right" vertical="center"/>
      <protection locked="0"/>
    </xf>
    <xf numFmtId="0" fontId="16" fillId="3" borderId="0" xfId="0" applyFont="1" applyFill="1" applyAlignment="1">
      <alignment horizontal="left" vertical="center"/>
      <protection locked="0"/>
    </xf>
    <xf numFmtId="0" fontId="8" fillId="0" borderId="0" xfId="0" applyFont="1" applyAlignment="1">
      <alignment horizontal="left" vertical="center"/>
      <protection locked="0"/>
    </xf>
    <xf numFmtId="0" fontId="9" fillId="0" borderId="0" xfId="0" applyFont="1" applyAlignment="1">
      <alignment horizontal="left" vertical="center"/>
      <protection locked="0"/>
    </xf>
    <xf numFmtId="0" fontId="10" fillId="0" borderId="0" xfId="0" applyFont="1" applyAlignment="1">
      <alignment horizontal="right" vertical="center"/>
      <protection locked="0"/>
    </xf>
    <xf numFmtId="0" fontId="4" fillId="3" borderId="9" xfId="0" applyFont="1" applyFill="1" applyBorder="1" applyAlignment="1">
      <alignment horizontal="right" vertical="center"/>
      <protection locked="0"/>
    </xf>
    <xf numFmtId="0" fontId="22" fillId="0" borderId="4" xfId="0" applyFont="1" applyBorder="1" applyAlignment="1">
      <alignment horizontal="left" vertical="center"/>
      <protection locked="0"/>
    </xf>
    <xf numFmtId="0" fontId="22" fillId="0" borderId="0" xfId="0" applyFont="1" applyAlignment="1">
      <alignment horizontal="left" vertical="center"/>
      <protection locked="0"/>
    </xf>
    <xf numFmtId="0" fontId="22" fillId="0" borderId="5" xfId="0" applyFont="1" applyBorder="1" applyAlignment="1">
      <alignment horizontal="left" vertical="center"/>
      <protection locked="0"/>
    </xf>
    <xf numFmtId="0" fontId="24" fillId="0" borderId="4" xfId="0" applyFont="1" applyBorder="1" applyAlignment="1">
      <alignment horizontal="left" vertical="center"/>
      <protection locked="0"/>
    </xf>
    <xf numFmtId="0" fontId="24" fillId="0" borderId="0" xfId="0" applyFont="1" applyAlignment="1">
      <alignment horizontal="left" vertical="center"/>
      <protection locked="0"/>
    </xf>
    <xf numFmtId="0" fontId="24" fillId="0" borderId="5" xfId="0" applyFont="1" applyBorder="1" applyAlignment="1">
      <alignment horizontal="lef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0" fontId="5" fillId="0" borderId="24" xfId="0" applyFont="1" applyBorder="1" applyAlignment="1">
      <alignment horizontal="center" vertical="center"/>
      <protection locked="0"/>
    </xf>
    <xf numFmtId="0" fontId="0" fillId="0" borderId="0" xfId="0" applyFont="1" applyAlignment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  <protection locked="0"/>
    </xf>
    <xf numFmtId="0" fontId="6" fillId="3" borderId="21" xfId="0" applyFont="1" applyFill="1" applyBorder="1" applyAlignment="1">
      <alignment horizontal="center" vertical="center" wrapText="1"/>
      <protection locked="0"/>
    </xf>
    <xf numFmtId="0" fontId="6" fillId="3" borderId="22" xfId="0" applyFont="1" applyFill="1" applyBorder="1" applyAlignment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  <protection locked="0"/>
    </xf>
    <xf numFmtId="167" fontId="25" fillId="0" borderId="11" xfId="0" applyNumberFormat="1" applyFont="1" applyBorder="1" applyAlignment="1">
      <alignment horizontal="right"/>
      <protection locked="0"/>
    </xf>
    <xf numFmtId="167" fontId="25" fillId="0" borderId="12" xfId="0" applyNumberFormat="1" applyFont="1" applyBorder="1" applyAlignment="1">
      <alignment horizontal="right"/>
      <protection locked="0"/>
    </xf>
    <xf numFmtId="164" fontId="26" fillId="0" borderId="0" xfId="0" applyNumberFormat="1" applyFont="1" applyAlignment="1">
      <alignment horizontal="right" vertical="center"/>
      <protection locked="0"/>
    </xf>
    <xf numFmtId="0" fontId="0" fillId="0" borderId="0" xfId="0" applyFont="1" applyAlignment="1">
      <alignment horizontal="left"/>
      <protection locked="0"/>
    </xf>
    <xf numFmtId="0" fontId="23" fillId="0" borderId="4" xfId="0" applyFont="1" applyBorder="1" applyAlignment="1">
      <alignment horizontal="left"/>
      <protection locked="0"/>
    </xf>
    <xf numFmtId="0" fontId="22" fillId="0" borderId="0" xfId="0" applyFont="1" applyAlignment="1">
      <alignment horizontal="left"/>
      <protection locked="0"/>
    </xf>
    <xf numFmtId="0" fontId="23" fillId="0" borderId="0" xfId="0" applyFont="1" applyAlignment="1">
      <alignment horizontal="left"/>
      <protection locked="0"/>
    </xf>
    <xf numFmtId="0" fontId="23" fillId="0" borderId="5" xfId="0" applyFont="1" applyBorder="1" applyAlignment="1">
      <alignment horizontal="left"/>
      <protection locked="0"/>
    </xf>
    <xf numFmtId="0" fontId="23" fillId="0" borderId="13" xfId="0" applyFont="1" applyBorder="1" applyAlignment="1">
      <alignment horizontal="left"/>
      <protection locked="0"/>
    </xf>
    <xf numFmtId="167" fontId="23" fillId="0" borderId="0" xfId="0" applyNumberFormat="1" applyFont="1" applyAlignment="1">
      <alignment horizontal="right"/>
      <protection locked="0"/>
    </xf>
    <xf numFmtId="167" fontId="23" fillId="0" borderId="14" xfId="0" applyNumberFormat="1" applyFont="1" applyBorder="1" applyAlignment="1">
      <alignment horizontal="right"/>
      <protection locked="0"/>
    </xf>
    <xf numFmtId="164" fontId="23" fillId="0" borderId="0" xfId="0" applyNumberFormat="1" applyFont="1" applyAlignment="1">
      <alignment horizontal="right" vertical="center"/>
      <protection locked="0"/>
    </xf>
    <xf numFmtId="0" fontId="24" fillId="0" borderId="0" xfId="0" applyFont="1" applyAlignment="1">
      <alignment horizontal="left"/>
      <protection locked="0"/>
    </xf>
    <xf numFmtId="0" fontId="0" fillId="0" borderId="24" xfId="0" applyFont="1" applyBorder="1" applyAlignment="1">
      <alignment horizontal="center" vertical="center"/>
      <protection locked="0"/>
    </xf>
    <xf numFmtId="49" fontId="0" fillId="0" borderId="24" xfId="0" applyNumberFormat="1" applyFont="1" applyBorder="1" applyAlignment="1">
      <alignment horizontal="left" vertical="center" wrapText="1"/>
      <protection locked="0"/>
    </xf>
    <xf numFmtId="0" fontId="0" fillId="0" borderId="24" xfId="0" applyFont="1" applyBorder="1" applyAlignment="1">
      <alignment horizontal="center" vertical="center" wrapText="1"/>
      <protection locked="0"/>
    </xf>
    <xf numFmtId="168" fontId="0" fillId="0" borderId="24" xfId="0" applyNumberFormat="1" applyFont="1" applyBorder="1" applyAlignment="1">
      <alignment horizontal="right" vertical="center"/>
      <protection locked="0"/>
    </xf>
    <xf numFmtId="0" fontId="10" fillId="0" borderId="24" xfId="0" applyFont="1" applyBorder="1" applyAlignment="1">
      <alignment horizontal="left" vertical="center"/>
      <protection locked="0"/>
    </xf>
    <xf numFmtId="167" fontId="10" fillId="0" borderId="0" xfId="0" applyNumberFormat="1" applyFont="1" applyAlignment="1">
      <alignment horizontal="right" vertical="center"/>
      <protection locked="0"/>
    </xf>
    <xf numFmtId="167" fontId="10" fillId="0" borderId="14" xfId="0" applyNumberFormat="1" applyFont="1" applyBorder="1" applyAlignment="1">
      <alignment horizontal="right" vertical="center"/>
      <protection locked="0"/>
    </xf>
    <xf numFmtId="164" fontId="0" fillId="0" borderId="0" xfId="0" applyNumberFormat="1" applyFont="1" applyAlignment="1">
      <alignment horizontal="right" vertical="center"/>
      <protection locked="0"/>
    </xf>
    <xf numFmtId="0" fontId="27" fillId="0" borderId="4" xfId="0" applyFont="1" applyBorder="1" applyAlignment="1">
      <alignment horizontal="left" vertical="center"/>
      <protection locked="0"/>
    </xf>
    <xf numFmtId="0" fontId="27" fillId="0" borderId="0" xfId="0" applyFont="1" applyAlignment="1">
      <alignment horizontal="left" vertical="center"/>
      <protection locked="0"/>
    </xf>
    <xf numFmtId="0" fontId="27" fillId="0" borderId="5" xfId="0" applyFont="1" applyBorder="1" applyAlignment="1">
      <alignment horizontal="left" vertical="center"/>
      <protection locked="0"/>
    </xf>
    <xf numFmtId="0" fontId="27" fillId="0" borderId="13" xfId="0" applyFont="1" applyBorder="1" applyAlignment="1">
      <alignment horizontal="left" vertical="center"/>
      <protection locked="0"/>
    </xf>
    <xf numFmtId="0" fontId="27" fillId="0" borderId="14" xfId="0" applyFont="1" applyBorder="1" applyAlignment="1">
      <alignment horizontal="left" vertical="center"/>
      <protection locked="0"/>
    </xf>
    <xf numFmtId="0" fontId="28" fillId="0" borderId="4" xfId="0" applyFont="1" applyBorder="1" applyAlignment="1">
      <alignment horizontal="left" vertical="center"/>
      <protection locked="0"/>
    </xf>
    <xf numFmtId="0" fontId="28" fillId="0" borderId="0" xfId="0" applyFont="1" applyAlignment="1">
      <alignment horizontal="left" vertical="center"/>
      <protection locked="0"/>
    </xf>
    <xf numFmtId="168" fontId="28" fillId="0" borderId="0" xfId="0" applyNumberFormat="1" applyFont="1" applyAlignment="1">
      <alignment horizontal="right" vertical="center"/>
      <protection locked="0"/>
    </xf>
    <xf numFmtId="0" fontId="28" fillId="0" borderId="5" xfId="0" applyFont="1" applyBorder="1" applyAlignment="1">
      <alignment horizontal="left" vertical="center"/>
      <protection locked="0"/>
    </xf>
    <xf numFmtId="0" fontId="28" fillId="0" borderId="13" xfId="0" applyFont="1" applyBorder="1" applyAlignment="1">
      <alignment horizontal="left" vertical="center"/>
      <protection locked="0"/>
    </xf>
    <xf numFmtId="0" fontId="28" fillId="0" borderId="14" xfId="0" applyFont="1" applyBorder="1" applyAlignment="1">
      <alignment horizontal="left" vertical="center"/>
      <protection locked="0"/>
    </xf>
    <xf numFmtId="0" fontId="29" fillId="0" borderId="24" xfId="0" applyFont="1" applyBorder="1" applyAlignment="1">
      <alignment horizontal="center" vertical="center"/>
      <protection locked="0"/>
    </xf>
    <xf numFmtId="49" fontId="29" fillId="0" borderId="24" xfId="0" applyNumberFormat="1" applyFont="1" applyBorder="1" applyAlignment="1">
      <alignment horizontal="left" vertical="center" wrapText="1"/>
      <protection locked="0"/>
    </xf>
    <xf numFmtId="0" fontId="29" fillId="0" borderId="24" xfId="0" applyFont="1" applyBorder="1" applyAlignment="1">
      <alignment horizontal="center" vertical="center" wrapText="1"/>
      <protection locked="0"/>
    </xf>
    <xf numFmtId="168" fontId="29" fillId="0" borderId="24" xfId="0" applyNumberFormat="1" applyFont="1" applyBorder="1" applyAlignment="1">
      <alignment horizontal="right" vertical="center"/>
      <protection locked="0"/>
    </xf>
    <xf numFmtId="0" fontId="30" fillId="0" borderId="4" xfId="0" applyFont="1" applyBorder="1" applyAlignment="1">
      <alignment horizontal="left" vertical="center"/>
      <protection locked="0"/>
    </xf>
    <xf numFmtId="0" fontId="30" fillId="0" borderId="0" xfId="0" applyFont="1" applyAlignment="1">
      <alignment horizontal="left" vertical="center"/>
      <protection locked="0"/>
    </xf>
    <xf numFmtId="168" fontId="30" fillId="0" borderId="0" xfId="0" applyNumberFormat="1" applyFont="1" applyAlignment="1">
      <alignment horizontal="right" vertical="center"/>
      <protection locked="0"/>
    </xf>
    <xf numFmtId="0" fontId="30" fillId="0" borderId="5" xfId="0" applyFont="1" applyBorder="1" applyAlignment="1">
      <alignment horizontal="left" vertical="center"/>
      <protection locked="0"/>
    </xf>
    <xf numFmtId="0" fontId="30" fillId="0" borderId="13" xfId="0" applyFont="1" applyBorder="1" applyAlignment="1">
      <alignment horizontal="left" vertical="center"/>
      <protection locked="0"/>
    </xf>
    <xf numFmtId="0" fontId="30" fillId="0" borderId="14" xfId="0" applyFont="1" applyBorder="1" applyAlignment="1">
      <alignment horizontal="left" vertical="center"/>
      <protection locked="0"/>
    </xf>
    <xf numFmtId="0" fontId="28" fillId="0" borderId="15" xfId="0" applyFont="1" applyBorder="1" applyAlignment="1">
      <alignment horizontal="left" vertical="center"/>
      <protection locked="0"/>
    </xf>
    <xf numFmtId="0" fontId="28" fillId="0" borderId="16" xfId="0" applyFont="1" applyBorder="1" applyAlignment="1">
      <alignment horizontal="left" vertical="center"/>
      <protection locked="0"/>
    </xf>
    <xf numFmtId="0" fontId="28" fillId="0" borderId="17" xfId="0" applyFont="1" applyBorder="1" applyAlignment="1">
      <alignment horizontal="left" vertical="center"/>
      <protection locked="0"/>
    </xf>
    <xf numFmtId="0" fontId="34" fillId="0" borderId="0" xfId="1" applyFont="1" applyAlignment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/>
    </xf>
    <xf numFmtId="0" fontId="31" fillId="2" borderId="0" xfId="0" applyFont="1" applyFill="1" applyAlignment="1" applyProtection="1">
      <alignment horizontal="left" vertical="center"/>
    </xf>
    <xf numFmtId="0" fontId="32" fillId="2" borderId="0" xfId="0" applyFont="1" applyFill="1" applyAlignment="1" applyProtection="1">
      <alignment horizontal="left" vertical="center"/>
    </xf>
    <xf numFmtId="0" fontId="35" fillId="2" borderId="0" xfId="1" applyFont="1" applyFill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top"/>
    </xf>
    <xf numFmtId="164" fontId="16" fillId="3" borderId="0" xfId="0" applyNumberFormat="1" applyFont="1" applyFill="1" applyAlignment="1">
      <alignment horizontal="right" vertical="center"/>
      <protection locked="0"/>
    </xf>
    <xf numFmtId="0" fontId="0" fillId="3" borderId="0" xfId="0" applyFill="1" applyAlignment="1">
      <alignment horizontal="left" vertical="center"/>
      <protection locked="0"/>
    </xf>
    <xf numFmtId="164" fontId="20" fillId="0" borderId="0" xfId="0" applyNumberFormat="1" applyFont="1" applyAlignment="1">
      <alignment horizontal="right" vertical="center"/>
      <protection locked="0"/>
    </xf>
    <xf numFmtId="0" fontId="20" fillId="0" borderId="0" xfId="0" applyFont="1" applyAlignment="1">
      <alignment horizontal="left" vertical="center"/>
      <protection locked="0"/>
    </xf>
    <xf numFmtId="0" fontId="4" fillId="0" borderId="0" xfId="0" applyFont="1" applyAlignment="1">
      <alignment horizontal="left" vertical="center"/>
      <protection locked="0"/>
    </xf>
    <xf numFmtId="0" fontId="0" fillId="0" borderId="0" xfId="0" applyFont="1" applyAlignment="1">
      <alignment horizontal="left" vertical="center"/>
      <protection locked="0"/>
    </xf>
    <xf numFmtId="0" fontId="2" fillId="3" borderId="0" xfId="0" applyFont="1" applyFill="1" applyAlignment="1">
      <alignment horizontal="center" vertical="center"/>
      <protection locked="0"/>
    </xf>
    <xf numFmtId="0" fontId="0" fillId="0" borderId="0" xfId="0" applyFont="1" applyAlignment="1">
      <alignment horizontal="left" vertical="top"/>
      <protection locked="0"/>
    </xf>
    <xf numFmtId="164" fontId="16" fillId="0" borderId="0" xfId="0" applyNumberFormat="1" applyFont="1" applyAlignment="1">
      <alignment horizontal="right" vertical="center"/>
      <protection locked="0"/>
    </xf>
    <xf numFmtId="0" fontId="16" fillId="0" borderId="0" xfId="0" applyFont="1" applyAlignment="1">
      <alignment horizontal="left" vertical="center"/>
      <protection locked="0"/>
    </xf>
    <xf numFmtId="0" fontId="19" fillId="0" borderId="0" xfId="0" applyFont="1" applyAlignment="1">
      <alignment horizontal="left" vertical="center" wrapText="1"/>
      <protection locked="0"/>
    </xf>
    <xf numFmtId="0" fontId="19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center" vertical="center"/>
      <protection locked="0"/>
    </xf>
    <xf numFmtId="0" fontId="6" fillId="0" borderId="0" xfId="0" applyFont="1" applyAlignment="1">
      <alignment horizontal="left" vertical="center"/>
      <protection locked="0"/>
    </xf>
    <xf numFmtId="0" fontId="15" fillId="0" borderId="10" xfId="0" applyFont="1" applyBorder="1" applyAlignment="1">
      <alignment horizontal="center" vertical="center"/>
      <protection locked="0"/>
    </xf>
    <xf numFmtId="0" fontId="0" fillId="0" borderId="11" xfId="0" applyBorder="1" applyAlignment="1">
      <alignment horizontal="left" vertical="center"/>
      <protection locked="0"/>
    </xf>
    <xf numFmtId="0" fontId="0" fillId="0" borderId="13" xfId="0" applyBorder="1" applyAlignment="1">
      <alignment horizontal="left" vertical="center"/>
      <protection locked="0"/>
    </xf>
    <xf numFmtId="0" fontId="6" fillId="3" borderId="8" xfId="0" applyFont="1" applyFill="1" applyBorder="1" applyAlignment="1">
      <alignment horizontal="center" vertical="center"/>
      <protection locked="0"/>
    </xf>
    <xf numFmtId="0" fontId="0" fillId="3" borderId="9" xfId="0" applyFill="1" applyBorder="1" applyAlignment="1">
      <alignment horizontal="left" vertical="center"/>
      <protection locked="0"/>
    </xf>
    <xf numFmtId="0" fontId="6" fillId="3" borderId="9" xfId="0" applyFont="1" applyFill="1" applyBorder="1" applyAlignment="1">
      <alignment horizontal="center" vertical="center"/>
      <protection locked="0"/>
    </xf>
    <xf numFmtId="0" fontId="0" fillId="3" borderId="25" xfId="0" applyFill="1" applyBorder="1" applyAlignment="1">
      <alignment horizontal="left" vertical="center"/>
      <protection locked="0"/>
    </xf>
    <xf numFmtId="165" fontId="10" fillId="0" borderId="0" xfId="0" applyNumberFormat="1" applyFont="1" applyAlignment="1">
      <alignment horizontal="right" vertical="center"/>
      <protection locked="0"/>
    </xf>
    <xf numFmtId="0" fontId="10" fillId="0" borderId="0" xfId="0" applyFont="1" applyAlignment="1">
      <alignment horizontal="left" vertical="center"/>
      <protection locked="0"/>
    </xf>
    <xf numFmtId="164" fontId="11" fillId="0" borderId="0" xfId="0" applyNumberFormat="1" applyFont="1" applyAlignment="1">
      <alignment horizontal="right" vertical="center"/>
      <protection locked="0"/>
    </xf>
    <xf numFmtId="0" fontId="4" fillId="3" borderId="9" xfId="0" applyFont="1" applyFill="1" applyBorder="1" applyAlignment="1">
      <alignment horizontal="left" vertical="center"/>
      <protection locked="0"/>
    </xf>
    <xf numFmtId="164" fontId="4" fillId="3" borderId="9" xfId="0" applyNumberFormat="1" applyFont="1" applyFill="1" applyBorder="1" applyAlignment="1">
      <alignment horizontal="right" vertical="center"/>
      <protection locked="0"/>
    </xf>
    <xf numFmtId="164" fontId="9" fillId="0" borderId="7" xfId="0" applyNumberFormat="1" applyFont="1" applyBorder="1" applyAlignment="1">
      <alignment horizontal="right" vertical="center"/>
      <protection locked="0"/>
    </xf>
    <xf numFmtId="0" fontId="0" fillId="0" borderId="7" xfId="0" applyBorder="1" applyAlignment="1">
      <alignment horizontal="left" vertical="center"/>
      <protection locked="0"/>
    </xf>
    <xf numFmtId="0" fontId="2" fillId="0" borderId="0" xfId="0" applyFont="1" applyAlignment="1">
      <alignment horizontal="center" vertical="center"/>
      <protection locked="0"/>
    </xf>
    <xf numFmtId="164" fontId="8" fillId="0" borderId="0" xfId="0" applyNumberFormat="1" applyFont="1" applyAlignment="1">
      <alignment horizontal="right" vertical="center"/>
      <protection locked="0"/>
    </xf>
    <xf numFmtId="0" fontId="35" fillId="2" borderId="0" xfId="1" applyFont="1" applyFill="1" applyAlignment="1" applyProtection="1">
      <alignment horizontal="center" vertical="center"/>
    </xf>
    <xf numFmtId="0" fontId="28" fillId="0" borderId="0" xfId="0" applyFont="1" applyAlignment="1">
      <alignment horizontal="left" vertical="center" wrapText="1"/>
      <protection locked="0"/>
    </xf>
    <xf numFmtId="0" fontId="28" fillId="0" borderId="0" xfId="0" applyFont="1" applyAlignment="1">
      <alignment horizontal="left" vertical="center"/>
      <protection locked="0"/>
    </xf>
    <xf numFmtId="164" fontId="16" fillId="0" borderId="0" xfId="0" applyNumberFormat="1" applyFont="1" applyAlignment="1">
      <alignment horizontal="right"/>
      <protection locked="0"/>
    </xf>
    <xf numFmtId="164" fontId="22" fillId="0" borderId="0" xfId="0" applyNumberFormat="1" applyFont="1" applyAlignment="1">
      <alignment horizontal="right"/>
      <protection locked="0"/>
    </xf>
    <xf numFmtId="0" fontId="23" fillId="0" borderId="0" xfId="0" applyFont="1" applyAlignment="1">
      <alignment horizontal="left"/>
      <protection locked="0"/>
    </xf>
    <xf numFmtId="164" fontId="24" fillId="0" borderId="0" xfId="0" applyNumberFormat="1" applyFont="1" applyAlignment="1">
      <alignment horizontal="right"/>
      <protection locked="0"/>
    </xf>
    <xf numFmtId="0" fontId="0" fillId="0" borderId="24" xfId="0" applyFont="1" applyBorder="1" applyAlignment="1">
      <alignment horizontal="left" vertical="center" wrapText="1"/>
      <protection locked="0"/>
    </xf>
    <xf numFmtId="0" fontId="0" fillId="0" borderId="24" xfId="0" applyBorder="1" applyAlignment="1">
      <alignment horizontal="left" vertical="center"/>
      <protection locked="0"/>
    </xf>
    <xf numFmtId="164" fontId="0" fillId="0" borderId="24" xfId="0" applyNumberFormat="1" applyFont="1" applyBorder="1" applyAlignment="1">
      <alignment horizontal="right" vertical="center"/>
      <protection locked="0"/>
    </xf>
    <xf numFmtId="0" fontId="27" fillId="0" borderId="0" xfId="0" applyFont="1" applyAlignment="1">
      <alignment horizontal="left" vertical="center" wrapText="1"/>
      <protection locked="0"/>
    </xf>
    <xf numFmtId="0" fontId="27" fillId="0" borderId="0" xfId="0" applyFont="1" applyAlignment="1">
      <alignment horizontal="left" vertical="center"/>
      <protection locked="0"/>
    </xf>
    <xf numFmtId="0" fontId="30" fillId="0" borderId="0" xfId="0" applyFont="1" applyAlignment="1">
      <alignment horizontal="left" vertical="center" wrapText="1"/>
      <protection locked="0"/>
    </xf>
    <xf numFmtId="0" fontId="30" fillId="0" borderId="0" xfId="0" applyFont="1" applyAlignment="1">
      <alignment horizontal="left" vertical="center"/>
      <protection locked="0"/>
    </xf>
    <xf numFmtId="0" fontId="29" fillId="0" borderId="24" xfId="0" applyFont="1" applyBorder="1" applyAlignment="1">
      <alignment horizontal="left" vertical="center" wrapText="1"/>
      <protection locked="0"/>
    </xf>
    <xf numFmtId="0" fontId="29" fillId="0" borderId="24" xfId="0" applyFont="1" applyBorder="1" applyAlignment="1">
      <alignment horizontal="left" vertical="center"/>
      <protection locked="0"/>
    </xf>
    <xf numFmtId="164" fontId="29" fillId="0" borderId="24" xfId="0" applyNumberFormat="1" applyFont="1" applyBorder="1" applyAlignment="1">
      <alignment horizontal="right" vertical="center"/>
      <protection locked="0"/>
    </xf>
    <xf numFmtId="0" fontId="6" fillId="3" borderId="22" xfId="0" applyFont="1" applyFill="1" applyBorder="1" applyAlignment="1">
      <alignment horizontal="center" vertical="center" wrapText="1"/>
      <protection locked="0"/>
    </xf>
    <xf numFmtId="0" fontId="0" fillId="3" borderId="22" xfId="0" applyFill="1" applyBorder="1" applyAlignment="1">
      <alignment horizontal="center" vertical="center" wrapText="1"/>
      <protection locked="0"/>
    </xf>
    <xf numFmtId="0" fontId="0" fillId="3" borderId="23" xfId="0" applyFill="1" applyBorder="1" applyAlignment="1">
      <alignment horizontal="center" vertical="center" wrapText="1"/>
      <protection locked="0"/>
    </xf>
    <xf numFmtId="164" fontId="22" fillId="0" borderId="0" xfId="0" applyNumberFormat="1" applyFont="1" applyAlignment="1">
      <alignment horizontal="right" vertical="center"/>
      <protection locked="0"/>
    </xf>
    <xf numFmtId="0" fontId="23" fillId="0" borderId="0" xfId="0" applyFont="1" applyAlignment="1">
      <alignment horizontal="left" vertical="center"/>
      <protection locked="0"/>
    </xf>
    <xf numFmtId="164" fontId="24" fillId="0" borderId="0" xfId="0" applyNumberFormat="1" applyFont="1" applyAlignment="1">
      <alignment horizontal="right" vertical="center"/>
      <protection locked="0"/>
    </xf>
    <xf numFmtId="0" fontId="5" fillId="0" borderId="0" xfId="0" applyFont="1" applyAlignment="1">
      <alignment horizontal="left" vertical="center"/>
      <protection locked="0"/>
    </xf>
    <xf numFmtId="166" fontId="6" fillId="0" borderId="0" xfId="0" applyNumberFormat="1" applyFont="1" applyAlignment="1">
      <alignment horizontal="left" vertical="top"/>
      <protection locked="0"/>
    </xf>
    <xf numFmtId="0" fontId="6" fillId="3" borderId="0" xfId="0" applyFont="1" applyFill="1" applyAlignment="1">
      <alignment horizontal="center" vertical="center"/>
      <protection locked="0"/>
    </xf>
    <xf numFmtId="164" fontId="10" fillId="0" borderId="0" xfId="0" applyNumberFormat="1" applyFont="1" applyAlignment="1">
      <alignment horizontal="right" vertical="center"/>
      <protection locked="0"/>
    </xf>
    <xf numFmtId="164" fontId="9" fillId="0" borderId="0" xfId="0" applyNumberFormat="1" applyFont="1" applyAlignment="1">
      <alignment horizontal="righ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BABBB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5985F.tmp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pro-rozpocty.cz/cs/software-a-data/kros-plus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546F.tmp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0</xdr:rowOff>
    </xdr:to>
    <xdr:pic>
      <xdr:nvPicPr>
        <xdr:cNvPr id="1025" name="radBABBB.tmp" descr="C:\KROSplusData\System\Temp\radBABBB.tmp">
          <a:hlinkClick xmlns:r="http://schemas.openxmlformats.org/officeDocument/2006/relationships" r:id="rId1" tooltip="http://pro-rozpocty.cz/cs/software-a-data/kros-plus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0</xdr:rowOff>
    </xdr:to>
    <xdr:pic>
      <xdr:nvPicPr>
        <xdr:cNvPr id="2049" name="rad5985F.tmp" descr="C:\KROSplusData\System\Temp\rad5985F.tmp">
          <a:hlinkClick xmlns:r="http://schemas.openxmlformats.org/officeDocument/2006/relationships" r:id="rId1" tooltip="http://pro-rozpocty.cz/cs/software-a-data/kros-plus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0</xdr:rowOff>
    </xdr:to>
    <xdr:pic>
      <xdr:nvPicPr>
        <xdr:cNvPr id="3073" name="radF546F.tmp" descr="C:\KROSplusData\System\Temp\radF546F.tmp">
          <a:hlinkClick xmlns:r="http://schemas.openxmlformats.org/officeDocument/2006/relationships" r:id="rId1" tooltip="http://pro-rozpocty.cz/cs/software-a-data/kros-plus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94"/>
  <sheetViews>
    <sheetView showGridLines="0" tabSelected="1" workbookViewId="0">
      <pane ySplit="1" topLeftCell="A2" activePane="bottomLeft" state="frozenSplit"/>
      <selection pane="bottomLeft" activeCell="A2" sqref="A2"/>
    </sheetView>
  </sheetViews>
  <sheetFormatPr defaultColWidth="10.7109375" defaultRowHeight="14.25" customHeight="1"/>
  <cols>
    <col min="1" max="1" width="8.28515625" style="2" customWidth="1"/>
    <col min="2" max="2" width="1.7109375" style="2" customWidth="1"/>
    <col min="3" max="3" width="4.140625" style="2" customWidth="1"/>
    <col min="4" max="33" width="2.42578125" style="2" customWidth="1"/>
    <col min="34" max="34" width="3.28515625" style="2" customWidth="1"/>
    <col min="35" max="37" width="2.42578125" style="2" customWidth="1"/>
    <col min="38" max="38" width="8.28515625" style="2" customWidth="1"/>
    <col min="39" max="39" width="3.28515625" style="2" customWidth="1"/>
    <col min="40" max="40" width="13.28515625" style="2" customWidth="1"/>
    <col min="41" max="41" width="7.42578125" style="2" customWidth="1"/>
    <col min="42" max="42" width="4.140625" style="2" customWidth="1"/>
    <col min="43" max="43" width="1.7109375" style="2" customWidth="1"/>
    <col min="44" max="44" width="10.7109375" style="1" customWidth="1"/>
    <col min="45" max="46" width="25.85546875" style="2" hidden="1" customWidth="1"/>
    <col min="47" max="47" width="25" style="2" hidden="1" customWidth="1"/>
    <col min="48" max="52" width="21.7109375" style="2" hidden="1" customWidth="1"/>
    <col min="53" max="53" width="19.140625" style="2" hidden="1" customWidth="1"/>
    <col min="54" max="54" width="25" style="2" hidden="1" customWidth="1"/>
    <col min="55" max="56" width="19.140625" style="2" hidden="1" customWidth="1"/>
    <col min="57" max="57" width="66.42578125" style="2" customWidth="1"/>
    <col min="58" max="70" width="10.7109375" style="1" customWidth="1"/>
    <col min="71" max="89" width="10.7109375" style="2" hidden="1" customWidth="1"/>
    <col min="90" max="16384" width="10.7109375" style="1"/>
  </cols>
  <sheetData>
    <row r="1" spans="1:256" s="3" customFormat="1" ht="22.5" customHeight="1">
      <c r="A1" s="138" t="s">
        <v>0</v>
      </c>
      <c r="B1" s="139"/>
      <c r="C1" s="139"/>
      <c r="D1" s="140" t="s">
        <v>1</v>
      </c>
      <c r="E1" s="139"/>
      <c r="F1" s="139"/>
      <c r="G1" s="139"/>
      <c r="H1" s="139"/>
      <c r="I1" s="139"/>
      <c r="J1" s="139"/>
      <c r="K1" s="141" t="s">
        <v>371</v>
      </c>
      <c r="L1" s="141"/>
      <c r="M1" s="141"/>
      <c r="N1" s="141"/>
      <c r="O1" s="141"/>
      <c r="P1" s="141"/>
      <c r="Q1" s="141"/>
      <c r="R1" s="141"/>
      <c r="S1" s="141"/>
      <c r="T1" s="139"/>
      <c r="U1" s="139"/>
      <c r="V1" s="139"/>
      <c r="W1" s="141" t="s">
        <v>372</v>
      </c>
      <c r="X1" s="141"/>
      <c r="Y1" s="141"/>
      <c r="Z1" s="141"/>
      <c r="AA1" s="141"/>
      <c r="AB1" s="141"/>
      <c r="AC1" s="141"/>
      <c r="AD1" s="141"/>
      <c r="AE1" s="141"/>
      <c r="AF1" s="141"/>
      <c r="AG1" s="139"/>
      <c r="AH1" s="139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4" t="s">
        <v>2</v>
      </c>
      <c r="BT1" s="4" t="s">
        <v>3</v>
      </c>
      <c r="BU1" s="4" t="s">
        <v>3</v>
      </c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</row>
    <row r="2" spans="1:256" s="2" customFormat="1" ht="37.5" customHeight="1">
      <c r="C2" s="171" t="s">
        <v>4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R2" s="149" t="s">
        <v>5</v>
      </c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S2" s="6" t="s">
        <v>6</v>
      </c>
      <c r="BT2" s="6" t="s">
        <v>7</v>
      </c>
    </row>
    <row r="3" spans="1:256" s="2" customFormat="1" ht="7.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9"/>
      <c r="BS3" s="6" t="s">
        <v>6</v>
      </c>
      <c r="BT3" s="6" t="s">
        <v>8</v>
      </c>
    </row>
    <row r="4" spans="1:256" s="2" customFormat="1" ht="37.5" customHeight="1">
      <c r="B4" s="10"/>
      <c r="C4" s="155" t="s">
        <v>9</v>
      </c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1"/>
      <c r="AS4" s="12" t="s">
        <v>10</v>
      </c>
      <c r="BS4" s="6" t="s">
        <v>11</v>
      </c>
    </row>
    <row r="5" spans="1:256" s="2" customFormat="1" ht="7.5" customHeight="1">
      <c r="B5" s="10"/>
      <c r="AQ5" s="11"/>
      <c r="BS5" s="6" t="s">
        <v>6</v>
      </c>
    </row>
    <row r="6" spans="1:256" s="2" customFormat="1" ht="26.25" customHeight="1">
      <c r="B6" s="10"/>
      <c r="D6" s="13" t="s">
        <v>12</v>
      </c>
      <c r="K6" s="147" t="s">
        <v>13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Q6" s="11"/>
      <c r="BS6" s="6" t="s">
        <v>14</v>
      </c>
    </row>
    <row r="7" spans="1:256" s="2" customFormat="1" ht="7.5" customHeight="1">
      <c r="B7" s="10"/>
      <c r="AQ7" s="11"/>
      <c r="BS7" s="6" t="s">
        <v>15</v>
      </c>
    </row>
    <row r="8" spans="1:256" s="2" customFormat="1" ht="15" customHeight="1">
      <c r="B8" s="10"/>
      <c r="D8" s="14" t="s">
        <v>16</v>
      </c>
      <c r="K8" s="15" t="s">
        <v>17</v>
      </c>
      <c r="AK8" s="14" t="s">
        <v>18</v>
      </c>
      <c r="AN8" s="15" t="s">
        <v>19</v>
      </c>
      <c r="AQ8" s="11"/>
      <c r="BS8" s="6" t="s">
        <v>20</v>
      </c>
    </row>
    <row r="9" spans="1:256" s="2" customFormat="1" ht="15" customHeight="1">
      <c r="B9" s="10"/>
      <c r="AQ9" s="11"/>
      <c r="BS9" s="6" t="s">
        <v>21</v>
      </c>
    </row>
    <row r="10" spans="1:256" s="2" customFormat="1" ht="15" customHeight="1">
      <c r="B10" s="10"/>
      <c r="D10" s="14" t="s">
        <v>22</v>
      </c>
      <c r="AK10" s="14" t="s">
        <v>23</v>
      </c>
      <c r="AN10" s="15"/>
      <c r="AQ10" s="11"/>
      <c r="BS10" s="6" t="s">
        <v>14</v>
      </c>
    </row>
    <row r="11" spans="1:256" s="2" customFormat="1" ht="19.5" customHeight="1">
      <c r="B11" s="10"/>
      <c r="E11" s="15" t="s">
        <v>24</v>
      </c>
      <c r="AK11" s="14" t="s">
        <v>25</v>
      </c>
      <c r="AN11" s="15"/>
      <c r="AQ11" s="11"/>
      <c r="BS11" s="6" t="s">
        <v>14</v>
      </c>
    </row>
    <row r="12" spans="1:256" s="2" customFormat="1" ht="7.5" customHeight="1">
      <c r="B12" s="10"/>
      <c r="AQ12" s="11"/>
      <c r="BS12" s="6" t="s">
        <v>14</v>
      </c>
    </row>
    <row r="13" spans="1:256" s="2" customFormat="1" ht="15" customHeight="1">
      <c r="B13" s="10"/>
      <c r="D13" s="14" t="s">
        <v>26</v>
      </c>
      <c r="AK13" s="14" t="s">
        <v>23</v>
      </c>
      <c r="AN13" s="15"/>
      <c r="AQ13" s="11"/>
      <c r="BS13" s="6" t="s">
        <v>14</v>
      </c>
    </row>
    <row r="14" spans="1:256" s="2" customFormat="1" ht="15.75" customHeight="1">
      <c r="B14" s="10"/>
      <c r="E14" s="15" t="s">
        <v>27</v>
      </c>
      <c r="AK14" s="14" t="s">
        <v>25</v>
      </c>
      <c r="AN14" s="15"/>
      <c r="AQ14" s="11"/>
      <c r="BS14" s="6" t="s">
        <v>14</v>
      </c>
    </row>
    <row r="15" spans="1:256" s="2" customFormat="1" ht="7.5" customHeight="1">
      <c r="B15" s="10"/>
      <c r="AQ15" s="11"/>
      <c r="BS15" s="6" t="s">
        <v>3</v>
      </c>
    </row>
    <row r="16" spans="1:256" s="2" customFormat="1" ht="15" customHeight="1">
      <c r="B16" s="10"/>
      <c r="D16" s="14" t="s">
        <v>28</v>
      </c>
      <c r="AK16" s="14" t="s">
        <v>23</v>
      </c>
      <c r="AN16" s="15"/>
      <c r="AQ16" s="11"/>
      <c r="BS16" s="6" t="s">
        <v>3</v>
      </c>
    </row>
    <row r="17" spans="2:71" s="2" customFormat="1" ht="19.5" customHeight="1">
      <c r="B17" s="10"/>
      <c r="E17" s="15" t="s">
        <v>29</v>
      </c>
      <c r="AK17" s="14" t="s">
        <v>25</v>
      </c>
      <c r="AN17" s="15"/>
      <c r="AQ17" s="11"/>
      <c r="BS17" s="6" t="s">
        <v>30</v>
      </c>
    </row>
    <row r="18" spans="2:71" s="2" customFormat="1" ht="7.5" customHeight="1">
      <c r="B18" s="10"/>
      <c r="AQ18" s="11"/>
      <c r="BS18" s="6" t="s">
        <v>6</v>
      </c>
    </row>
    <row r="19" spans="2:71" s="2" customFormat="1" ht="15" customHeight="1">
      <c r="B19" s="10"/>
      <c r="D19" s="14" t="s">
        <v>31</v>
      </c>
      <c r="AK19" s="14" t="s">
        <v>23</v>
      </c>
      <c r="AN19" s="15"/>
      <c r="AQ19" s="11"/>
      <c r="BS19" s="6" t="s">
        <v>14</v>
      </c>
    </row>
    <row r="20" spans="2:71" s="2" customFormat="1" ht="19.5" customHeight="1">
      <c r="B20" s="10"/>
      <c r="E20" s="15" t="s">
        <v>32</v>
      </c>
      <c r="AK20" s="14" t="s">
        <v>25</v>
      </c>
      <c r="AN20" s="15"/>
      <c r="AQ20" s="11"/>
    </row>
    <row r="21" spans="2:71" s="2" customFormat="1" ht="7.5" customHeight="1">
      <c r="B21" s="10"/>
      <c r="AQ21" s="11"/>
    </row>
    <row r="22" spans="2:71" s="2" customFormat="1" ht="7.5" customHeight="1">
      <c r="B22" s="10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Q22" s="11"/>
    </row>
    <row r="23" spans="2:71" s="2" customFormat="1" ht="15" customHeight="1">
      <c r="B23" s="10"/>
      <c r="D23" s="17" t="s">
        <v>33</v>
      </c>
      <c r="AK23" s="172">
        <f>ROUNDUP($AG$87,2)</f>
        <v>0</v>
      </c>
      <c r="AL23" s="150"/>
      <c r="AM23" s="150"/>
      <c r="AN23" s="150"/>
      <c r="AO23" s="150"/>
      <c r="AQ23" s="11"/>
    </row>
    <row r="24" spans="2:71" s="2" customFormat="1" ht="15" customHeight="1">
      <c r="B24" s="10"/>
      <c r="D24" s="17" t="s">
        <v>34</v>
      </c>
      <c r="AK24" s="172">
        <f>ROUNDUP($AG$91,2)</f>
        <v>0</v>
      </c>
      <c r="AL24" s="150"/>
      <c r="AM24" s="150"/>
      <c r="AN24" s="150"/>
      <c r="AO24" s="150"/>
      <c r="AQ24" s="11"/>
    </row>
    <row r="25" spans="2:71" s="6" customFormat="1" ht="7.5" customHeight="1">
      <c r="B25" s="18"/>
      <c r="AQ25" s="19"/>
    </row>
    <row r="26" spans="2:71" s="6" customFormat="1" ht="27" customHeight="1">
      <c r="B26" s="18"/>
      <c r="D26" s="20" t="s">
        <v>35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169">
        <f>ROUNDUP($AK$23+$AK$24,2)</f>
        <v>0</v>
      </c>
      <c r="AL26" s="170"/>
      <c r="AM26" s="170"/>
      <c r="AN26" s="170"/>
      <c r="AO26" s="170"/>
      <c r="AQ26" s="19"/>
    </row>
    <row r="27" spans="2:71" s="6" customFormat="1" ht="7.5" customHeight="1">
      <c r="B27" s="18"/>
      <c r="AQ27" s="19"/>
    </row>
    <row r="28" spans="2:71" s="6" customFormat="1" ht="15" customHeight="1">
      <c r="B28" s="22"/>
      <c r="D28" s="23" t="s">
        <v>36</v>
      </c>
      <c r="F28" s="23" t="s">
        <v>37</v>
      </c>
      <c r="L28" s="164">
        <v>0.21</v>
      </c>
      <c r="M28" s="165"/>
      <c r="N28" s="165"/>
      <c r="O28" s="165"/>
      <c r="T28" s="25" t="s">
        <v>38</v>
      </c>
      <c r="W28" s="166">
        <f>ROUNDUP($AZ$87+SUM($CD$92:$CD$92),2)</f>
        <v>0</v>
      </c>
      <c r="X28" s="165"/>
      <c r="Y28" s="165"/>
      <c r="Z28" s="165"/>
      <c r="AA28" s="165"/>
      <c r="AB28" s="165"/>
      <c r="AC28" s="165"/>
      <c r="AD28" s="165"/>
      <c r="AE28" s="165"/>
      <c r="AK28" s="166">
        <f>ROUNDUP($AV$87+SUM($BY$92:$BY$92),1)</f>
        <v>0</v>
      </c>
      <c r="AL28" s="165"/>
      <c r="AM28" s="165"/>
      <c r="AN28" s="165"/>
      <c r="AO28" s="165"/>
      <c r="AQ28" s="26"/>
    </row>
    <row r="29" spans="2:71" s="6" customFormat="1" ht="15" customHeight="1">
      <c r="B29" s="22"/>
      <c r="F29" s="23" t="s">
        <v>39</v>
      </c>
      <c r="L29" s="164">
        <v>0.15</v>
      </c>
      <c r="M29" s="165"/>
      <c r="N29" s="165"/>
      <c r="O29" s="165"/>
      <c r="T29" s="25" t="s">
        <v>38</v>
      </c>
      <c r="W29" s="166">
        <f>ROUNDUP($BA$87+SUM($CE$92:$CE$92),2)</f>
        <v>0</v>
      </c>
      <c r="X29" s="165"/>
      <c r="Y29" s="165"/>
      <c r="Z29" s="165"/>
      <c r="AA29" s="165"/>
      <c r="AB29" s="165"/>
      <c r="AC29" s="165"/>
      <c r="AD29" s="165"/>
      <c r="AE29" s="165"/>
      <c r="AK29" s="166">
        <f>ROUNDUP($AW$87+SUM($BZ$92:$BZ$92),1)</f>
        <v>0</v>
      </c>
      <c r="AL29" s="165"/>
      <c r="AM29" s="165"/>
      <c r="AN29" s="165"/>
      <c r="AO29" s="165"/>
      <c r="AQ29" s="26"/>
    </row>
    <row r="30" spans="2:71" s="6" customFormat="1" ht="15" hidden="1" customHeight="1">
      <c r="B30" s="22"/>
      <c r="F30" s="23" t="s">
        <v>40</v>
      </c>
      <c r="L30" s="164">
        <v>0.21</v>
      </c>
      <c r="M30" s="165"/>
      <c r="N30" s="165"/>
      <c r="O30" s="165"/>
      <c r="T30" s="25" t="s">
        <v>38</v>
      </c>
      <c r="W30" s="166">
        <f>ROUNDUP($BB$87+SUM($CF$92:$CF$92),2)</f>
        <v>0</v>
      </c>
      <c r="X30" s="165"/>
      <c r="Y30" s="165"/>
      <c r="Z30" s="165"/>
      <c r="AA30" s="165"/>
      <c r="AB30" s="165"/>
      <c r="AC30" s="165"/>
      <c r="AD30" s="165"/>
      <c r="AE30" s="165"/>
      <c r="AK30" s="166">
        <v>0</v>
      </c>
      <c r="AL30" s="165"/>
      <c r="AM30" s="165"/>
      <c r="AN30" s="165"/>
      <c r="AO30" s="165"/>
      <c r="AQ30" s="26"/>
    </row>
    <row r="31" spans="2:71" s="6" customFormat="1" ht="15" hidden="1" customHeight="1">
      <c r="B31" s="22"/>
      <c r="F31" s="23" t="s">
        <v>41</v>
      </c>
      <c r="L31" s="164">
        <v>0.15</v>
      </c>
      <c r="M31" s="165"/>
      <c r="N31" s="165"/>
      <c r="O31" s="165"/>
      <c r="T31" s="25" t="s">
        <v>38</v>
      </c>
      <c r="W31" s="166">
        <f>ROUNDUP($BC$87+SUM($CG$92:$CG$92),2)</f>
        <v>0</v>
      </c>
      <c r="X31" s="165"/>
      <c r="Y31" s="165"/>
      <c r="Z31" s="165"/>
      <c r="AA31" s="165"/>
      <c r="AB31" s="165"/>
      <c r="AC31" s="165"/>
      <c r="AD31" s="165"/>
      <c r="AE31" s="165"/>
      <c r="AK31" s="166">
        <v>0</v>
      </c>
      <c r="AL31" s="165"/>
      <c r="AM31" s="165"/>
      <c r="AN31" s="165"/>
      <c r="AO31" s="165"/>
      <c r="AQ31" s="26"/>
    </row>
    <row r="32" spans="2:71" s="6" customFormat="1" ht="15" hidden="1" customHeight="1">
      <c r="B32" s="22"/>
      <c r="F32" s="23" t="s">
        <v>42</v>
      </c>
      <c r="L32" s="164">
        <v>0</v>
      </c>
      <c r="M32" s="165"/>
      <c r="N32" s="165"/>
      <c r="O32" s="165"/>
      <c r="T32" s="25" t="s">
        <v>38</v>
      </c>
      <c r="W32" s="166">
        <f>ROUNDUP($BD$87+SUM($CH$92:$CH$92),2)</f>
        <v>0</v>
      </c>
      <c r="X32" s="165"/>
      <c r="Y32" s="165"/>
      <c r="Z32" s="165"/>
      <c r="AA32" s="165"/>
      <c r="AB32" s="165"/>
      <c r="AC32" s="165"/>
      <c r="AD32" s="165"/>
      <c r="AE32" s="165"/>
      <c r="AK32" s="166">
        <v>0</v>
      </c>
      <c r="AL32" s="165"/>
      <c r="AM32" s="165"/>
      <c r="AN32" s="165"/>
      <c r="AO32" s="165"/>
      <c r="AQ32" s="26"/>
    </row>
    <row r="33" spans="2:43" s="6" customFormat="1" ht="7.5" customHeight="1">
      <c r="B33" s="18"/>
      <c r="AQ33" s="19"/>
    </row>
    <row r="34" spans="2:43" s="6" customFormat="1" ht="27" customHeight="1">
      <c r="B34" s="18"/>
      <c r="C34" s="27"/>
      <c r="D34" s="28" t="s">
        <v>43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30" t="s">
        <v>44</v>
      </c>
      <c r="U34" s="29"/>
      <c r="V34" s="29"/>
      <c r="W34" s="29"/>
      <c r="X34" s="167" t="s">
        <v>45</v>
      </c>
      <c r="Y34" s="161"/>
      <c r="Z34" s="161"/>
      <c r="AA34" s="161"/>
      <c r="AB34" s="161"/>
      <c r="AC34" s="29"/>
      <c r="AD34" s="29"/>
      <c r="AE34" s="29"/>
      <c r="AF34" s="29"/>
      <c r="AG34" s="29"/>
      <c r="AH34" s="29"/>
      <c r="AI34" s="29"/>
      <c r="AJ34" s="29"/>
      <c r="AK34" s="168">
        <f>ROUNDUP(SUM($AK$26:$AK$32),2)</f>
        <v>0</v>
      </c>
      <c r="AL34" s="161"/>
      <c r="AM34" s="161"/>
      <c r="AN34" s="161"/>
      <c r="AO34" s="163"/>
      <c r="AP34" s="27"/>
      <c r="AQ34" s="19"/>
    </row>
    <row r="35" spans="2:43" s="6" customFormat="1" ht="15" customHeight="1">
      <c r="B35" s="18"/>
      <c r="AQ35" s="19"/>
    </row>
    <row r="36" spans="2:43" s="2" customFormat="1" ht="14.25" customHeight="1">
      <c r="B36" s="10"/>
      <c r="AQ36" s="11"/>
    </row>
    <row r="37" spans="2:43" s="2" customFormat="1" ht="14.25" customHeight="1">
      <c r="B37" s="10"/>
      <c r="AQ37" s="11"/>
    </row>
    <row r="38" spans="2:43" s="2" customFormat="1" ht="14.25" customHeight="1">
      <c r="B38" s="10"/>
      <c r="AQ38" s="11"/>
    </row>
    <row r="39" spans="2:43" s="2" customFormat="1" ht="14.25" customHeight="1">
      <c r="B39" s="10"/>
      <c r="AQ39" s="11"/>
    </row>
    <row r="40" spans="2:43" s="2" customFormat="1" ht="14.25" customHeight="1">
      <c r="B40" s="10"/>
      <c r="AQ40" s="11"/>
    </row>
    <row r="41" spans="2:43" s="2" customFormat="1" ht="14.25" customHeight="1">
      <c r="B41" s="10"/>
      <c r="AQ41" s="11"/>
    </row>
    <row r="42" spans="2:43" s="2" customFormat="1" ht="14.25" customHeight="1">
      <c r="B42" s="10"/>
      <c r="AQ42" s="11"/>
    </row>
    <row r="43" spans="2:43" s="2" customFormat="1" ht="14.25" customHeight="1">
      <c r="B43" s="10"/>
      <c r="AQ43" s="11"/>
    </row>
    <row r="44" spans="2:43" s="2" customFormat="1" ht="14.25" customHeight="1">
      <c r="B44" s="10"/>
      <c r="AQ44" s="11"/>
    </row>
    <row r="45" spans="2:43" s="2" customFormat="1" ht="14.25" customHeight="1">
      <c r="B45" s="10"/>
      <c r="AQ45" s="11"/>
    </row>
    <row r="46" spans="2:43" s="2" customFormat="1" ht="14.25" customHeight="1">
      <c r="B46" s="10"/>
      <c r="AQ46" s="11"/>
    </row>
    <row r="47" spans="2:43" s="2" customFormat="1" ht="14.25" customHeight="1">
      <c r="B47" s="10"/>
      <c r="AQ47" s="11"/>
    </row>
    <row r="48" spans="2:43" s="2" customFormat="1" ht="14.25" customHeight="1">
      <c r="B48" s="10"/>
      <c r="AQ48" s="11"/>
    </row>
    <row r="49" spans="2:43" s="6" customFormat="1" ht="15.75" customHeight="1">
      <c r="B49" s="18"/>
      <c r="D49" s="31" t="s">
        <v>46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3"/>
      <c r="AC49" s="31" t="s">
        <v>47</v>
      </c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3"/>
      <c r="AQ49" s="19"/>
    </row>
    <row r="50" spans="2:43" s="2" customFormat="1" ht="14.25" customHeight="1">
      <c r="B50" s="10"/>
      <c r="D50" s="34"/>
      <c r="Z50" s="35"/>
      <c r="AC50" s="34"/>
      <c r="AO50" s="35"/>
      <c r="AQ50" s="11"/>
    </row>
    <row r="51" spans="2:43" s="2" customFormat="1" ht="14.25" customHeight="1">
      <c r="B51" s="10"/>
      <c r="D51" s="34"/>
      <c r="Z51" s="35"/>
      <c r="AC51" s="34"/>
      <c r="AO51" s="35"/>
      <c r="AQ51" s="11"/>
    </row>
    <row r="52" spans="2:43" s="2" customFormat="1" ht="14.25" customHeight="1">
      <c r="B52" s="10"/>
      <c r="D52" s="34"/>
      <c r="Z52" s="35"/>
      <c r="AC52" s="34"/>
      <c r="AO52" s="35"/>
      <c r="AQ52" s="11"/>
    </row>
    <row r="53" spans="2:43" s="2" customFormat="1" ht="14.25" customHeight="1">
      <c r="B53" s="10"/>
      <c r="D53" s="34"/>
      <c r="Z53" s="35"/>
      <c r="AC53" s="34"/>
      <c r="AO53" s="35"/>
      <c r="AQ53" s="11"/>
    </row>
    <row r="54" spans="2:43" s="2" customFormat="1" ht="14.25" customHeight="1">
      <c r="B54" s="10"/>
      <c r="D54" s="34"/>
      <c r="Z54" s="35"/>
      <c r="AC54" s="34"/>
      <c r="AO54" s="35"/>
      <c r="AQ54" s="11"/>
    </row>
    <row r="55" spans="2:43" s="2" customFormat="1" ht="14.25" customHeight="1">
      <c r="B55" s="10"/>
      <c r="D55" s="34"/>
      <c r="Z55" s="35"/>
      <c r="AC55" s="34"/>
      <c r="AO55" s="35"/>
      <c r="AQ55" s="11"/>
    </row>
    <row r="56" spans="2:43" s="2" customFormat="1" ht="14.25" customHeight="1">
      <c r="B56" s="10"/>
      <c r="D56" s="34"/>
      <c r="Z56" s="35"/>
      <c r="AC56" s="34"/>
      <c r="AO56" s="35"/>
      <c r="AQ56" s="11"/>
    </row>
    <row r="57" spans="2:43" s="2" customFormat="1" ht="14.25" customHeight="1">
      <c r="B57" s="10"/>
      <c r="D57" s="34"/>
      <c r="Z57" s="35"/>
      <c r="AC57" s="34"/>
      <c r="AO57" s="35"/>
      <c r="AQ57" s="11"/>
    </row>
    <row r="58" spans="2:43" s="6" customFormat="1" ht="15.75" customHeight="1">
      <c r="B58" s="18"/>
      <c r="D58" s="36" t="s">
        <v>48</v>
      </c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8" t="s">
        <v>49</v>
      </c>
      <c r="S58" s="37"/>
      <c r="T58" s="37"/>
      <c r="U58" s="37"/>
      <c r="V58" s="37"/>
      <c r="W58" s="37"/>
      <c r="X58" s="37"/>
      <c r="Y58" s="37"/>
      <c r="Z58" s="39"/>
      <c r="AC58" s="36" t="s">
        <v>48</v>
      </c>
      <c r="AD58" s="37"/>
      <c r="AE58" s="37"/>
      <c r="AF58" s="37"/>
      <c r="AG58" s="37"/>
      <c r="AH58" s="37"/>
      <c r="AI58" s="37"/>
      <c r="AJ58" s="37"/>
      <c r="AK58" s="37"/>
      <c r="AL58" s="37"/>
      <c r="AM58" s="38" t="s">
        <v>49</v>
      </c>
      <c r="AN58" s="37"/>
      <c r="AO58" s="39"/>
      <c r="AQ58" s="19"/>
    </row>
    <row r="59" spans="2:43" s="2" customFormat="1" ht="14.25" customHeight="1">
      <c r="B59" s="10"/>
      <c r="AQ59" s="11"/>
    </row>
    <row r="60" spans="2:43" s="6" customFormat="1" ht="15.75" customHeight="1">
      <c r="B60" s="18"/>
      <c r="D60" s="31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3"/>
      <c r="AC60" s="31" t="s">
        <v>51</v>
      </c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3"/>
      <c r="AQ60" s="19"/>
    </row>
    <row r="61" spans="2:43" s="2" customFormat="1" ht="14.25" customHeight="1">
      <c r="B61" s="10"/>
      <c r="D61" s="34"/>
      <c r="Z61" s="35"/>
      <c r="AC61" s="34"/>
      <c r="AO61" s="35"/>
      <c r="AQ61" s="11"/>
    </row>
    <row r="62" spans="2:43" s="2" customFormat="1" ht="14.25" customHeight="1">
      <c r="B62" s="10"/>
      <c r="D62" s="34"/>
      <c r="Z62" s="35"/>
      <c r="AC62" s="34"/>
      <c r="AO62" s="35"/>
      <c r="AQ62" s="11"/>
    </row>
    <row r="63" spans="2:43" s="2" customFormat="1" ht="14.25" customHeight="1">
      <c r="B63" s="10"/>
      <c r="D63" s="34"/>
      <c r="Z63" s="35"/>
      <c r="AC63" s="34"/>
      <c r="AO63" s="35"/>
      <c r="AQ63" s="11"/>
    </row>
    <row r="64" spans="2:43" s="2" customFormat="1" ht="14.25" customHeight="1">
      <c r="B64" s="10"/>
      <c r="D64" s="34"/>
      <c r="Z64" s="35"/>
      <c r="AC64" s="34"/>
      <c r="AO64" s="35"/>
      <c r="AQ64" s="11"/>
    </row>
    <row r="65" spans="2:43" s="2" customFormat="1" ht="14.25" customHeight="1">
      <c r="B65" s="10"/>
      <c r="D65" s="34"/>
      <c r="Z65" s="35"/>
      <c r="AC65" s="34"/>
      <c r="AO65" s="35"/>
      <c r="AQ65" s="11"/>
    </row>
    <row r="66" spans="2:43" s="2" customFormat="1" ht="14.25" customHeight="1">
      <c r="B66" s="10"/>
      <c r="D66" s="34"/>
      <c r="Z66" s="35"/>
      <c r="AC66" s="34"/>
      <c r="AO66" s="35"/>
      <c r="AQ66" s="11"/>
    </row>
    <row r="67" spans="2:43" s="2" customFormat="1" ht="14.25" customHeight="1">
      <c r="B67" s="10"/>
      <c r="D67" s="34"/>
      <c r="Z67" s="35"/>
      <c r="AC67" s="34"/>
      <c r="AO67" s="35"/>
      <c r="AQ67" s="11"/>
    </row>
    <row r="68" spans="2:43" s="2" customFormat="1" ht="14.25" customHeight="1">
      <c r="B68" s="10"/>
      <c r="D68" s="34"/>
      <c r="Z68" s="35"/>
      <c r="AC68" s="34"/>
      <c r="AO68" s="35"/>
      <c r="AQ68" s="11"/>
    </row>
    <row r="69" spans="2:43" s="6" customFormat="1" ht="15.75" customHeight="1">
      <c r="B69" s="18"/>
      <c r="D69" s="36" t="s">
        <v>48</v>
      </c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8" t="s">
        <v>49</v>
      </c>
      <c r="S69" s="37"/>
      <c r="T69" s="37"/>
      <c r="U69" s="37"/>
      <c r="V69" s="37"/>
      <c r="W69" s="37"/>
      <c r="X69" s="37"/>
      <c r="Y69" s="37"/>
      <c r="Z69" s="39"/>
      <c r="AC69" s="36" t="s">
        <v>48</v>
      </c>
      <c r="AD69" s="37"/>
      <c r="AE69" s="37"/>
      <c r="AF69" s="37"/>
      <c r="AG69" s="37"/>
      <c r="AH69" s="37"/>
      <c r="AI69" s="37"/>
      <c r="AJ69" s="37"/>
      <c r="AK69" s="37"/>
      <c r="AL69" s="37"/>
      <c r="AM69" s="38" t="s">
        <v>49</v>
      </c>
      <c r="AN69" s="37"/>
      <c r="AO69" s="39"/>
      <c r="AQ69" s="19"/>
    </row>
    <row r="70" spans="2:43" s="6" customFormat="1" ht="7.5" customHeight="1">
      <c r="B70" s="18"/>
      <c r="AQ70" s="19"/>
    </row>
    <row r="71" spans="2:43" s="6" customFormat="1" ht="7.5" customHeight="1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2"/>
    </row>
    <row r="75" spans="2:43" s="6" customFormat="1" ht="7.5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5"/>
    </row>
    <row r="76" spans="2:43" s="6" customFormat="1" ht="37.5" customHeight="1">
      <c r="B76" s="18"/>
      <c r="C76" s="155" t="s">
        <v>52</v>
      </c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9"/>
    </row>
    <row r="77" spans="2:43" s="6" customFormat="1" ht="7.5" customHeight="1">
      <c r="B77" s="18"/>
      <c r="AQ77" s="19"/>
    </row>
    <row r="78" spans="2:43" s="13" customFormat="1" ht="27" customHeight="1">
      <c r="B78" s="46"/>
      <c r="C78" s="13" t="s">
        <v>12</v>
      </c>
      <c r="L78" s="147" t="str">
        <f>$K$6</f>
        <v>180a - Jesle Brožíkova 40, Pavilonu B,D,H - Úspory energie aktualizace</v>
      </c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Q78" s="47"/>
    </row>
    <row r="79" spans="2:43" s="6" customFormat="1" ht="7.5" customHeight="1">
      <c r="B79" s="18"/>
      <c r="AQ79" s="19"/>
    </row>
    <row r="80" spans="2:43" s="6" customFormat="1" ht="15.75" customHeight="1">
      <c r="B80" s="18"/>
      <c r="C80" s="14" t="s">
        <v>16</v>
      </c>
      <c r="L80" s="48" t="str">
        <f>IF($K$8="","",$K$8)</f>
        <v>Frýdek-Místek</v>
      </c>
      <c r="AI80" s="14" t="s">
        <v>18</v>
      </c>
      <c r="AM80" s="49" t="str">
        <f>IF($AN$8="","",$AN$8)</f>
        <v>09.06.2016</v>
      </c>
      <c r="AQ80" s="19"/>
    </row>
    <row r="81" spans="1:76" s="6" customFormat="1" ht="7.5" customHeight="1">
      <c r="B81" s="18"/>
      <c r="AQ81" s="19"/>
    </row>
    <row r="82" spans="1:76" s="6" customFormat="1" ht="18.75" customHeight="1">
      <c r="B82" s="18"/>
      <c r="C82" s="14" t="s">
        <v>22</v>
      </c>
      <c r="L82" s="15" t="str">
        <f>IF($E$11="","",$E$11)</f>
        <v>Statutární město Frýdek-Místek</v>
      </c>
      <c r="AI82" s="14" t="s">
        <v>28</v>
      </c>
      <c r="AM82" s="156" t="str">
        <f>IF($E$17="","",$E$17)</f>
        <v>Ing. Petr Kudlík</v>
      </c>
      <c r="AN82" s="148"/>
      <c r="AO82" s="148"/>
      <c r="AP82" s="148"/>
      <c r="AQ82" s="19"/>
      <c r="AS82" s="157" t="s">
        <v>53</v>
      </c>
      <c r="AT82" s="158"/>
      <c r="AU82" s="32"/>
      <c r="AV82" s="32"/>
      <c r="AW82" s="32"/>
      <c r="AX82" s="32"/>
      <c r="AY82" s="32"/>
      <c r="AZ82" s="32"/>
      <c r="BA82" s="32"/>
      <c r="BB82" s="32"/>
      <c r="BC82" s="32"/>
      <c r="BD82" s="33"/>
    </row>
    <row r="83" spans="1:76" s="6" customFormat="1" ht="15.75" customHeight="1">
      <c r="B83" s="18"/>
      <c r="C83" s="14" t="s">
        <v>26</v>
      </c>
      <c r="L83" s="15" t="str">
        <f>IF($E$14="","",$E$14)</f>
        <v xml:space="preserve"> </v>
      </c>
      <c r="AI83" s="14" t="s">
        <v>31</v>
      </c>
      <c r="AM83" s="156" t="str">
        <f>IF($E$20="","",$E$20)</f>
        <v>Lenka Jugová</v>
      </c>
      <c r="AN83" s="148"/>
      <c r="AO83" s="148"/>
      <c r="AP83" s="148"/>
      <c r="AQ83" s="19"/>
      <c r="AS83" s="159"/>
      <c r="AT83" s="148"/>
      <c r="BD83" s="50"/>
    </row>
    <row r="84" spans="1:76" s="6" customFormat="1" ht="12" customHeight="1">
      <c r="B84" s="18"/>
      <c r="AQ84" s="19"/>
      <c r="AS84" s="159"/>
      <c r="AT84" s="148"/>
      <c r="BD84" s="50"/>
    </row>
    <row r="85" spans="1:76" s="6" customFormat="1" ht="30" customHeight="1">
      <c r="B85" s="18"/>
      <c r="C85" s="160" t="s">
        <v>54</v>
      </c>
      <c r="D85" s="161"/>
      <c r="E85" s="161"/>
      <c r="F85" s="161"/>
      <c r="G85" s="161"/>
      <c r="H85" s="29"/>
      <c r="I85" s="162" t="s">
        <v>55</v>
      </c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61"/>
      <c r="Z85" s="161"/>
      <c r="AA85" s="161"/>
      <c r="AB85" s="161"/>
      <c r="AC85" s="161"/>
      <c r="AD85" s="161"/>
      <c r="AE85" s="161"/>
      <c r="AF85" s="161"/>
      <c r="AG85" s="162" t="s">
        <v>56</v>
      </c>
      <c r="AH85" s="161"/>
      <c r="AI85" s="161"/>
      <c r="AJ85" s="161"/>
      <c r="AK85" s="161"/>
      <c r="AL85" s="161"/>
      <c r="AM85" s="161"/>
      <c r="AN85" s="162" t="s">
        <v>57</v>
      </c>
      <c r="AO85" s="161"/>
      <c r="AP85" s="163"/>
      <c r="AQ85" s="19"/>
      <c r="AS85" s="51" t="s">
        <v>58</v>
      </c>
      <c r="AT85" s="52" t="s">
        <v>59</v>
      </c>
      <c r="AU85" s="52" t="s">
        <v>60</v>
      </c>
      <c r="AV85" s="52" t="s">
        <v>61</v>
      </c>
      <c r="AW85" s="52" t="s">
        <v>62</v>
      </c>
      <c r="AX85" s="52" t="s">
        <v>63</v>
      </c>
      <c r="AY85" s="52" t="s">
        <v>64</v>
      </c>
      <c r="AZ85" s="52" t="s">
        <v>65</v>
      </c>
      <c r="BA85" s="52" t="s">
        <v>66</v>
      </c>
      <c r="BB85" s="52" t="s">
        <v>67</v>
      </c>
      <c r="BC85" s="52" t="s">
        <v>68</v>
      </c>
      <c r="BD85" s="53" t="s">
        <v>69</v>
      </c>
      <c r="BE85" s="54"/>
    </row>
    <row r="86" spans="1:76" s="6" customFormat="1" ht="12" customHeight="1">
      <c r="B86" s="18"/>
      <c r="AQ86" s="19"/>
      <c r="AS86" s="55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3"/>
    </row>
    <row r="87" spans="1:76" s="13" customFormat="1" ht="33" customHeight="1">
      <c r="B87" s="46"/>
      <c r="C87" s="56" t="s">
        <v>70</v>
      </c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151">
        <f>ROUNDUP(SUM($AG$88:$AG$89),2)</f>
        <v>0</v>
      </c>
      <c r="AH87" s="152"/>
      <c r="AI87" s="152"/>
      <c r="AJ87" s="152"/>
      <c r="AK87" s="152"/>
      <c r="AL87" s="152"/>
      <c r="AM87" s="152"/>
      <c r="AN87" s="151">
        <f>ROUNDUP(SUM($AG$87,$AT$87),2)</f>
        <v>0</v>
      </c>
      <c r="AO87" s="152"/>
      <c r="AP87" s="152"/>
      <c r="AQ87" s="47"/>
      <c r="AS87" s="57">
        <f>ROUNDUP(SUM($AS$88:$AS$89),2)</f>
        <v>0</v>
      </c>
      <c r="AT87" s="58">
        <f>ROUNDUP(SUM($AV$87:$AW$87),1)</f>
        <v>0</v>
      </c>
      <c r="AU87" s="59">
        <f>ROUNDUP(SUM($AU$88:$AU$89),5)</f>
        <v>117.59643</v>
      </c>
      <c r="AV87" s="58">
        <f>ROUNDUP($AZ$87*$L$28,2)</f>
        <v>0</v>
      </c>
      <c r="AW87" s="58">
        <f>ROUNDUP($BA$87*$L$29,2)</f>
        <v>0</v>
      </c>
      <c r="AX87" s="58">
        <f>ROUNDUP($BB$87*$L$28,2)</f>
        <v>0</v>
      </c>
      <c r="AY87" s="58">
        <f>ROUNDUP($BC$87*$L$29,2)</f>
        <v>0</v>
      </c>
      <c r="AZ87" s="58">
        <f>ROUNDUP(SUM($AZ$88:$AZ$89),2)</f>
        <v>0</v>
      </c>
      <c r="BA87" s="58">
        <f>ROUNDUP(SUM($BA$88:$BA$89),2)</f>
        <v>0</v>
      </c>
      <c r="BB87" s="58">
        <f>ROUNDUP(SUM($BB$88:$BB$89),2)</f>
        <v>0</v>
      </c>
      <c r="BC87" s="58">
        <f>ROUNDUP(SUM($BC$88:$BC$89),2)</f>
        <v>0</v>
      </c>
      <c r="BD87" s="60">
        <f>ROUNDUP(SUM($BD$88:$BD$89),2)</f>
        <v>0</v>
      </c>
      <c r="BS87" s="13" t="s">
        <v>71</v>
      </c>
      <c r="BT87" s="13" t="s">
        <v>72</v>
      </c>
      <c r="BU87" s="61" t="s">
        <v>73</v>
      </c>
      <c r="BV87" s="13" t="s">
        <v>74</v>
      </c>
      <c r="BW87" s="13" t="s">
        <v>75</v>
      </c>
      <c r="BX87" s="13" t="s">
        <v>76</v>
      </c>
    </row>
    <row r="88" spans="1:76" s="62" customFormat="1" ht="28.5" customHeight="1">
      <c r="A88" s="137" t="s">
        <v>373</v>
      </c>
      <c r="B88" s="63"/>
      <c r="C88" s="64"/>
      <c r="D88" s="153" t="s">
        <v>15</v>
      </c>
      <c r="E88" s="154"/>
      <c r="F88" s="154"/>
      <c r="G88" s="154"/>
      <c r="H88" s="154"/>
      <c r="I88" s="64"/>
      <c r="J88" s="153" t="s">
        <v>77</v>
      </c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45">
        <f>'1 - Zdravotechnika - Pavi...'!$M$27</f>
        <v>0</v>
      </c>
      <c r="AH88" s="146"/>
      <c r="AI88" s="146"/>
      <c r="AJ88" s="146"/>
      <c r="AK88" s="146"/>
      <c r="AL88" s="146"/>
      <c r="AM88" s="146"/>
      <c r="AN88" s="145">
        <f>ROUNDUP(SUM($AG$88,$AT$88),2)</f>
        <v>0</v>
      </c>
      <c r="AO88" s="146"/>
      <c r="AP88" s="146"/>
      <c r="AQ88" s="65"/>
      <c r="AS88" s="66">
        <f>'1 - Zdravotechnika - Pavi...'!$M$25</f>
        <v>0</v>
      </c>
      <c r="AT88" s="67">
        <f>ROUNDUP(SUM($AV$88:$AW$88),1)</f>
        <v>0</v>
      </c>
      <c r="AU88" s="68">
        <f>'1 - Zdravotechnika - Pavi...'!$W$120</f>
        <v>19.842310999999999</v>
      </c>
      <c r="AV88" s="67">
        <f>'1 - Zdravotechnika - Pavi...'!$M$29</f>
        <v>0</v>
      </c>
      <c r="AW88" s="67">
        <f>'1 - Zdravotechnika - Pavi...'!$M$30</f>
        <v>0</v>
      </c>
      <c r="AX88" s="67">
        <f>'1 - Zdravotechnika - Pavi...'!$M$31</f>
        <v>0</v>
      </c>
      <c r="AY88" s="67">
        <f>'1 - Zdravotechnika - Pavi...'!$M$32</f>
        <v>0</v>
      </c>
      <c r="AZ88" s="67">
        <f>'1 - Zdravotechnika - Pavi...'!$H$29</f>
        <v>0</v>
      </c>
      <c r="BA88" s="67">
        <f>'1 - Zdravotechnika - Pavi...'!$H$30</f>
        <v>0</v>
      </c>
      <c r="BB88" s="67">
        <f>'1 - Zdravotechnika - Pavi...'!$H$31</f>
        <v>0</v>
      </c>
      <c r="BC88" s="67">
        <f>'1 - Zdravotechnika - Pavi...'!$H$32</f>
        <v>0</v>
      </c>
      <c r="BD88" s="69">
        <f>'1 - Zdravotechnika - Pavi...'!$H$33</f>
        <v>0</v>
      </c>
      <c r="BT88" s="62" t="s">
        <v>15</v>
      </c>
      <c r="BV88" s="62" t="s">
        <v>74</v>
      </c>
      <c r="BW88" s="62" t="s">
        <v>78</v>
      </c>
      <c r="BX88" s="62" t="s">
        <v>75</v>
      </c>
    </row>
    <row r="89" spans="1:76" s="62" customFormat="1" ht="28.5" customHeight="1">
      <c r="A89" s="137" t="s">
        <v>373</v>
      </c>
      <c r="B89" s="63"/>
      <c r="C89" s="64"/>
      <c r="D89" s="153" t="s">
        <v>79</v>
      </c>
      <c r="E89" s="154"/>
      <c r="F89" s="154"/>
      <c r="G89" s="154"/>
      <c r="H89" s="154"/>
      <c r="I89" s="64"/>
      <c r="J89" s="153" t="s">
        <v>80</v>
      </c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45">
        <f>'2 - Zdravotechnika - Pavi...'!$M$27</f>
        <v>0</v>
      </c>
      <c r="AH89" s="146"/>
      <c r="AI89" s="146"/>
      <c r="AJ89" s="146"/>
      <c r="AK89" s="146"/>
      <c r="AL89" s="146"/>
      <c r="AM89" s="146"/>
      <c r="AN89" s="145">
        <f>ROUNDUP(SUM($AG$89,$AT$89),2)</f>
        <v>0</v>
      </c>
      <c r="AO89" s="146"/>
      <c r="AP89" s="146"/>
      <c r="AQ89" s="65"/>
      <c r="AS89" s="70">
        <f>'2 - Zdravotechnika - Pavi...'!$M$25</f>
        <v>0</v>
      </c>
      <c r="AT89" s="71">
        <f>ROUNDUP(SUM($AV$89:$AW$89),1)</f>
        <v>0</v>
      </c>
      <c r="AU89" s="72">
        <f>'2 - Zdravotechnika - Pavi...'!$W$123</f>
        <v>97.75411600000001</v>
      </c>
      <c r="AV89" s="71">
        <f>'2 - Zdravotechnika - Pavi...'!$M$29</f>
        <v>0</v>
      </c>
      <c r="AW89" s="71">
        <f>'2 - Zdravotechnika - Pavi...'!$M$30</f>
        <v>0</v>
      </c>
      <c r="AX89" s="71">
        <f>'2 - Zdravotechnika - Pavi...'!$M$31</f>
        <v>0</v>
      </c>
      <c r="AY89" s="71">
        <f>'2 - Zdravotechnika - Pavi...'!$M$32</f>
        <v>0</v>
      </c>
      <c r="AZ89" s="71">
        <f>'2 - Zdravotechnika - Pavi...'!$H$29</f>
        <v>0</v>
      </c>
      <c r="BA89" s="71">
        <f>'2 - Zdravotechnika - Pavi...'!$H$30</f>
        <v>0</v>
      </c>
      <c r="BB89" s="71">
        <f>'2 - Zdravotechnika - Pavi...'!$H$31</f>
        <v>0</v>
      </c>
      <c r="BC89" s="71">
        <f>'2 - Zdravotechnika - Pavi...'!$H$32</f>
        <v>0</v>
      </c>
      <c r="BD89" s="73">
        <f>'2 - Zdravotechnika - Pavi...'!$H$33</f>
        <v>0</v>
      </c>
      <c r="BT89" s="62" t="s">
        <v>15</v>
      </c>
      <c r="BV89" s="62" t="s">
        <v>74</v>
      </c>
      <c r="BW89" s="62" t="s">
        <v>81</v>
      </c>
      <c r="BX89" s="62" t="s">
        <v>75</v>
      </c>
    </row>
    <row r="90" spans="1:76" s="2" customFormat="1" ht="14.25" customHeight="1">
      <c r="B90" s="10"/>
      <c r="AQ90" s="11"/>
    </row>
    <row r="91" spans="1:76" s="6" customFormat="1" ht="30.75" customHeight="1">
      <c r="B91" s="18"/>
      <c r="C91" s="56" t="s">
        <v>82</v>
      </c>
      <c r="AG91" s="151">
        <v>0</v>
      </c>
      <c r="AH91" s="148"/>
      <c r="AI91" s="148"/>
      <c r="AJ91" s="148"/>
      <c r="AK91" s="148"/>
      <c r="AL91" s="148"/>
      <c r="AM91" s="148"/>
      <c r="AN91" s="151">
        <v>0</v>
      </c>
      <c r="AO91" s="148"/>
      <c r="AP91" s="148"/>
      <c r="AQ91" s="19"/>
      <c r="AS91" s="51" t="s">
        <v>83</v>
      </c>
      <c r="AT91" s="52" t="s">
        <v>84</v>
      </c>
      <c r="AU91" s="52" t="s">
        <v>36</v>
      </c>
      <c r="AV91" s="53" t="s">
        <v>59</v>
      </c>
      <c r="AW91" s="54"/>
    </row>
    <row r="92" spans="1:76" s="6" customFormat="1" ht="12" customHeight="1">
      <c r="B92" s="18"/>
      <c r="AQ92" s="19"/>
      <c r="AS92" s="32"/>
      <c r="AT92" s="32"/>
      <c r="AU92" s="32"/>
      <c r="AV92" s="32"/>
    </row>
    <row r="93" spans="1:76" s="6" customFormat="1" ht="30.75" customHeight="1">
      <c r="B93" s="18"/>
      <c r="C93" s="74" t="s">
        <v>85</v>
      </c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143">
        <f>ROUNDUP($AG$87+$AG$91,2)</f>
        <v>0</v>
      </c>
      <c r="AH93" s="144"/>
      <c r="AI93" s="144"/>
      <c r="AJ93" s="144"/>
      <c r="AK93" s="144"/>
      <c r="AL93" s="144"/>
      <c r="AM93" s="144"/>
      <c r="AN93" s="143">
        <f>ROUNDUP($AN$87+$AN$91,2)</f>
        <v>0</v>
      </c>
      <c r="AO93" s="144"/>
      <c r="AP93" s="144"/>
      <c r="AQ93" s="19"/>
    </row>
    <row r="94" spans="1:76" s="6" customFormat="1" ht="7.5" customHeight="1"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2"/>
    </row>
  </sheetData>
  <mergeCells count="47">
    <mergeCell ref="C2:AP2"/>
    <mergeCell ref="C4:AP4"/>
    <mergeCell ref="K6:AO6"/>
    <mergeCell ref="AK23:AO23"/>
    <mergeCell ref="AK24:AO24"/>
    <mergeCell ref="AK26:AO26"/>
    <mergeCell ref="L28:O28"/>
    <mergeCell ref="W28:AE28"/>
    <mergeCell ref="AK28:AO28"/>
    <mergeCell ref="L29:O29"/>
    <mergeCell ref="W29:AE29"/>
    <mergeCell ref="AK29:AO29"/>
    <mergeCell ref="X34:AB34"/>
    <mergeCell ref="AK34:AO34"/>
    <mergeCell ref="L30:O30"/>
    <mergeCell ref="W30:AE30"/>
    <mergeCell ref="AK30:AO30"/>
    <mergeCell ref="L31:O31"/>
    <mergeCell ref="W31:AE31"/>
    <mergeCell ref="AK31:AO31"/>
    <mergeCell ref="D88:H88"/>
    <mergeCell ref="J88:AF88"/>
    <mergeCell ref="AN89:AP89"/>
    <mergeCell ref="AG89:AM89"/>
    <mergeCell ref="D89:H89"/>
    <mergeCell ref="J89:AF89"/>
    <mergeCell ref="AR2:BE2"/>
    <mergeCell ref="AG87:AM87"/>
    <mergeCell ref="AN87:AP87"/>
    <mergeCell ref="AG91:AM91"/>
    <mergeCell ref="AN91:AP91"/>
    <mergeCell ref="C76:AP76"/>
    <mergeCell ref="AM82:AP82"/>
    <mergeCell ref="AS82:AT84"/>
    <mergeCell ref="AM83:AP83"/>
    <mergeCell ref="C85:G85"/>
    <mergeCell ref="I85:AF85"/>
    <mergeCell ref="AG85:AM85"/>
    <mergeCell ref="AN85:AP85"/>
    <mergeCell ref="L32:O32"/>
    <mergeCell ref="W32:AE32"/>
    <mergeCell ref="AK32:AO32"/>
    <mergeCell ref="AG93:AM93"/>
    <mergeCell ref="AN93:AP93"/>
    <mergeCell ref="AN88:AP88"/>
    <mergeCell ref="AG88:AM88"/>
    <mergeCell ref="L78:AO78"/>
  </mergeCells>
  <hyperlinks>
    <hyperlink ref="K1:S1" location="C2" tooltip="Souhrnný list stavby" display="1) Souhrnný list stavby"/>
    <hyperlink ref="W1:AF1" location="C87" tooltip="Rekapitulace objektů" display="2) Rekapitulace objektů"/>
    <hyperlink ref="A88" location="'1 - Zdravotechnika - Pavi...'!C2" tooltip="1 - Zdravotechnika - Pavi..." display="/"/>
    <hyperlink ref="A89" location="'2 - Zdravotechnika - Pavi...'!C2" tooltip="2 - Zdravotechnika - Pavi..." display="/"/>
  </hyperlinks>
  <pageMargins left="0.59027779102325439" right="0.59027779102325439" top="0.59027779102325439" bottom="0.59027779102325439" header="0" footer="0"/>
  <pageSetup paperSize="9" scale="94" fitToHeight="100" orientation="portrait" blackAndWhite="1" verticalDpi="0" r:id="rId1"/>
  <headerFooter alignWithMargins="0"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14"/>
  <sheetViews>
    <sheetView showGridLines="0" workbookViewId="0">
      <pane ySplit="1" topLeftCell="A2" activePane="bottomLeft" state="frozenSplit"/>
      <selection pane="bottomLeft" activeCell="A2" sqref="A2"/>
    </sheetView>
  </sheetViews>
  <sheetFormatPr defaultColWidth="10.42578125" defaultRowHeight="14.25" customHeight="1"/>
  <cols>
    <col min="1" max="1" width="8.28515625" style="2" customWidth="1"/>
    <col min="2" max="2" width="1.7109375" style="2" customWidth="1"/>
    <col min="3" max="3" width="4.140625" style="2" customWidth="1"/>
    <col min="4" max="4" width="4.28515625" style="2" customWidth="1"/>
    <col min="5" max="5" width="17.140625" style="2" customWidth="1"/>
    <col min="6" max="7" width="11.140625" style="2" customWidth="1"/>
    <col min="8" max="8" width="12.42578125" style="2" customWidth="1"/>
    <col min="9" max="9" width="7" style="2" customWidth="1"/>
    <col min="10" max="10" width="5.140625" style="2" customWidth="1"/>
    <col min="11" max="11" width="11.42578125" style="2" customWidth="1"/>
    <col min="12" max="12" width="12" style="2" customWidth="1"/>
    <col min="13" max="14" width="6" style="2" customWidth="1"/>
    <col min="15" max="15" width="2" style="2" customWidth="1"/>
    <col min="16" max="16" width="12.42578125" style="2" customWidth="1"/>
    <col min="17" max="17" width="4.140625" style="2" customWidth="1"/>
    <col min="18" max="18" width="1.7109375" style="2" customWidth="1"/>
    <col min="19" max="19" width="8.140625" style="2" customWidth="1"/>
    <col min="20" max="20" width="29.7109375" style="2" hidden="1" customWidth="1"/>
    <col min="21" max="21" width="16.28515625" style="2" hidden="1" customWidth="1"/>
    <col min="22" max="22" width="12.28515625" style="2" hidden="1" customWidth="1"/>
    <col min="23" max="23" width="16.28515625" style="2" hidden="1" customWidth="1"/>
    <col min="24" max="24" width="12.140625" style="2" hidden="1" customWidth="1"/>
    <col min="25" max="25" width="15" style="2" hidden="1" customWidth="1"/>
    <col min="26" max="26" width="11" style="2" hidden="1" customWidth="1"/>
    <col min="27" max="27" width="15" style="2" hidden="1" customWidth="1"/>
    <col min="28" max="28" width="16.28515625" style="2" hidden="1" customWidth="1"/>
    <col min="29" max="29" width="11" style="2" customWidth="1"/>
    <col min="30" max="30" width="15" style="2" customWidth="1"/>
    <col min="31" max="31" width="16.28515625" style="2" customWidth="1"/>
    <col min="32" max="43" width="10.42578125" style="1" customWidth="1"/>
    <col min="44" max="64" width="10.42578125" style="2" hidden="1" customWidth="1"/>
    <col min="65" max="16384" width="10.42578125" style="1"/>
  </cols>
  <sheetData>
    <row r="1" spans="1:256" s="3" customFormat="1" ht="22.5" customHeight="1">
      <c r="A1" s="142"/>
      <c r="B1" s="139"/>
      <c r="C1" s="139"/>
      <c r="D1" s="140" t="s">
        <v>1</v>
      </c>
      <c r="E1" s="139"/>
      <c r="F1" s="141" t="s">
        <v>374</v>
      </c>
      <c r="G1" s="141"/>
      <c r="H1" s="173" t="s">
        <v>375</v>
      </c>
      <c r="I1" s="173"/>
      <c r="J1" s="173"/>
      <c r="K1" s="173"/>
      <c r="L1" s="141" t="s">
        <v>376</v>
      </c>
      <c r="M1" s="139"/>
      <c r="N1" s="139"/>
      <c r="O1" s="140" t="s">
        <v>86</v>
      </c>
      <c r="P1" s="139"/>
      <c r="Q1" s="139"/>
      <c r="R1" s="139"/>
      <c r="S1" s="141" t="s">
        <v>377</v>
      </c>
      <c r="T1" s="141"/>
      <c r="U1" s="142"/>
      <c r="V1" s="142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</row>
    <row r="2" spans="1:256" s="2" customFormat="1" ht="37.5" customHeight="1">
      <c r="C2" s="171" t="s">
        <v>4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S2" s="149" t="s">
        <v>5</v>
      </c>
      <c r="T2" s="150"/>
      <c r="U2" s="150"/>
      <c r="V2" s="150"/>
      <c r="W2" s="150"/>
      <c r="X2" s="150"/>
      <c r="Y2" s="150"/>
      <c r="Z2" s="150"/>
      <c r="AA2" s="150"/>
      <c r="AB2" s="150"/>
      <c r="AC2" s="150"/>
      <c r="AT2" s="2" t="s">
        <v>78</v>
      </c>
    </row>
    <row r="3" spans="1:256" s="2" customFormat="1" ht="7.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  <c r="AT3" s="2" t="s">
        <v>79</v>
      </c>
    </row>
    <row r="4" spans="1:256" s="2" customFormat="1" ht="37.5" customHeight="1">
      <c r="B4" s="10"/>
      <c r="C4" s="155" t="s">
        <v>87</v>
      </c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1"/>
      <c r="T4" s="12" t="s">
        <v>10</v>
      </c>
      <c r="AT4" s="2" t="s">
        <v>3</v>
      </c>
    </row>
    <row r="5" spans="1:256" s="2" customFormat="1" ht="7.5" customHeight="1">
      <c r="B5" s="10"/>
      <c r="R5" s="11"/>
    </row>
    <row r="6" spans="1:256" s="2" customFormat="1" ht="15.75" customHeight="1">
      <c r="B6" s="10"/>
      <c r="D6" s="14" t="s">
        <v>12</v>
      </c>
      <c r="F6" s="196" t="str">
        <f>'Rekapitulace stavby'!$K$6</f>
        <v>180a - Jesle Brožíkova 40, Pavilonu B,D,H - Úspory energie aktualizace</v>
      </c>
      <c r="G6" s="150"/>
      <c r="H6" s="150"/>
      <c r="I6" s="150"/>
      <c r="J6" s="150"/>
      <c r="K6" s="150"/>
      <c r="L6" s="150"/>
      <c r="M6" s="150"/>
      <c r="N6" s="150"/>
      <c r="O6" s="150"/>
      <c r="P6" s="150"/>
      <c r="R6" s="11"/>
    </row>
    <row r="7" spans="1:256" s="6" customFormat="1" ht="18.75" customHeight="1">
      <c r="B7" s="18"/>
      <c r="D7" s="13" t="s">
        <v>88</v>
      </c>
      <c r="F7" s="147" t="s">
        <v>89</v>
      </c>
      <c r="G7" s="148"/>
      <c r="H7" s="148"/>
      <c r="I7" s="148"/>
      <c r="J7" s="148"/>
      <c r="K7" s="148"/>
      <c r="L7" s="148"/>
      <c r="M7" s="148"/>
      <c r="N7" s="148"/>
      <c r="O7" s="148"/>
      <c r="P7" s="148"/>
      <c r="R7" s="19"/>
    </row>
    <row r="8" spans="1:256" s="6" customFormat="1" ht="7.5" customHeight="1">
      <c r="B8" s="18"/>
      <c r="R8" s="19"/>
    </row>
    <row r="9" spans="1:256" s="6" customFormat="1" ht="15" customHeight="1">
      <c r="B9" s="18"/>
      <c r="D9" s="14" t="s">
        <v>16</v>
      </c>
      <c r="F9" s="15" t="s">
        <v>17</v>
      </c>
      <c r="M9" s="14" t="s">
        <v>18</v>
      </c>
      <c r="O9" s="197" t="str">
        <f>'Rekapitulace stavby'!$AN$8</f>
        <v>09.06.2016</v>
      </c>
      <c r="P9" s="148"/>
      <c r="R9" s="19"/>
    </row>
    <row r="10" spans="1:256" s="6" customFormat="1" ht="7.5" customHeight="1">
      <c r="B10" s="18"/>
      <c r="R10" s="19"/>
    </row>
    <row r="11" spans="1:256" s="6" customFormat="1" ht="15" customHeight="1">
      <c r="B11" s="18"/>
      <c r="D11" s="14" t="s">
        <v>22</v>
      </c>
      <c r="M11" s="14" t="s">
        <v>23</v>
      </c>
      <c r="O11" s="156"/>
      <c r="P11" s="148"/>
      <c r="R11" s="19"/>
    </row>
    <row r="12" spans="1:256" s="6" customFormat="1" ht="18.75" customHeight="1">
      <c r="B12" s="18"/>
      <c r="E12" s="15" t="s">
        <v>24</v>
      </c>
      <c r="M12" s="14" t="s">
        <v>25</v>
      </c>
      <c r="O12" s="156"/>
      <c r="P12" s="148"/>
      <c r="R12" s="19"/>
    </row>
    <row r="13" spans="1:256" s="6" customFormat="1" ht="7.5" customHeight="1">
      <c r="B13" s="18"/>
      <c r="R13" s="19"/>
    </row>
    <row r="14" spans="1:256" s="6" customFormat="1" ht="15" customHeight="1">
      <c r="B14" s="18"/>
      <c r="D14" s="14" t="s">
        <v>26</v>
      </c>
      <c r="M14" s="14" t="s">
        <v>23</v>
      </c>
      <c r="O14" s="156" t="str">
        <f>IF('Rekapitulace stavby'!$AN$13="","",'Rekapitulace stavby'!$AN$13)</f>
        <v/>
      </c>
      <c r="P14" s="148"/>
      <c r="R14" s="19"/>
    </row>
    <row r="15" spans="1:256" s="6" customFormat="1" ht="18.75" customHeight="1">
      <c r="B15" s="18"/>
      <c r="E15" s="15" t="str">
        <f>IF('Rekapitulace stavby'!$E$14="","",'Rekapitulace stavby'!$E$14)</f>
        <v xml:space="preserve"> </v>
      </c>
      <c r="M15" s="14" t="s">
        <v>25</v>
      </c>
      <c r="O15" s="156" t="str">
        <f>IF('Rekapitulace stavby'!$AN$14="","",'Rekapitulace stavby'!$AN$14)</f>
        <v/>
      </c>
      <c r="P15" s="148"/>
      <c r="R15" s="19"/>
    </row>
    <row r="16" spans="1:256" s="6" customFormat="1" ht="7.5" customHeight="1">
      <c r="B16" s="18"/>
      <c r="R16" s="19"/>
    </row>
    <row r="17" spans="2:18" s="6" customFormat="1" ht="15" customHeight="1">
      <c r="B17" s="18"/>
      <c r="D17" s="14" t="s">
        <v>28</v>
      </c>
      <c r="M17" s="14" t="s">
        <v>23</v>
      </c>
      <c r="O17" s="156"/>
      <c r="P17" s="148"/>
      <c r="R17" s="19"/>
    </row>
    <row r="18" spans="2:18" s="6" customFormat="1" ht="18.75" customHeight="1">
      <c r="B18" s="18"/>
      <c r="E18" s="15" t="s">
        <v>29</v>
      </c>
      <c r="M18" s="14" t="s">
        <v>25</v>
      </c>
      <c r="O18" s="156"/>
      <c r="P18" s="148"/>
      <c r="R18" s="19"/>
    </row>
    <row r="19" spans="2:18" s="6" customFormat="1" ht="7.5" customHeight="1">
      <c r="B19" s="18"/>
      <c r="R19" s="19"/>
    </row>
    <row r="20" spans="2:18" s="6" customFormat="1" ht="15" customHeight="1">
      <c r="B20" s="18"/>
      <c r="D20" s="14" t="s">
        <v>31</v>
      </c>
      <c r="M20" s="14" t="s">
        <v>23</v>
      </c>
      <c r="O20" s="156"/>
      <c r="P20" s="148"/>
      <c r="R20" s="19"/>
    </row>
    <row r="21" spans="2:18" s="6" customFormat="1" ht="18.75" customHeight="1">
      <c r="B21" s="18"/>
      <c r="E21" s="15" t="s">
        <v>32</v>
      </c>
      <c r="M21" s="14" t="s">
        <v>25</v>
      </c>
      <c r="O21" s="156"/>
      <c r="P21" s="148"/>
      <c r="R21" s="19"/>
    </row>
    <row r="22" spans="2:18" s="6" customFormat="1" ht="7.5" customHeight="1">
      <c r="B22" s="18"/>
      <c r="R22" s="19"/>
    </row>
    <row r="23" spans="2:18" s="6" customFormat="1" ht="7.5" customHeight="1">
      <c r="B23" s="18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R23" s="19"/>
    </row>
    <row r="24" spans="2:18" s="6" customFormat="1" ht="15" customHeight="1">
      <c r="B24" s="18"/>
      <c r="D24" s="75" t="s">
        <v>90</v>
      </c>
      <c r="M24" s="172">
        <f>$N$88</f>
        <v>0</v>
      </c>
      <c r="N24" s="148"/>
      <c r="O24" s="148"/>
      <c r="P24" s="148"/>
      <c r="R24" s="19"/>
    </row>
    <row r="25" spans="2:18" s="6" customFormat="1" ht="15" customHeight="1">
      <c r="B25" s="18"/>
      <c r="D25" s="17" t="s">
        <v>91</v>
      </c>
      <c r="M25" s="172">
        <f>$N$101</f>
        <v>0</v>
      </c>
      <c r="N25" s="148"/>
      <c r="O25" s="148"/>
      <c r="P25" s="148"/>
      <c r="R25" s="19"/>
    </row>
    <row r="26" spans="2:18" s="6" customFormat="1" ht="7.5" customHeight="1">
      <c r="B26" s="18"/>
      <c r="R26" s="19"/>
    </row>
    <row r="27" spans="2:18" s="6" customFormat="1" ht="26.25" customHeight="1">
      <c r="B27" s="18"/>
      <c r="D27" s="76" t="s">
        <v>35</v>
      </c>
      <c r="M27" s="200">
        <f>ROUNDUP($M$24+$M$25,2)</f>
        <v>0</v>
      </c>
      <c r="N27" s="148"/>
      <c r="O27" s="148"/>
      <c r="P27" s="148"/>
      <c r="R27" s="19"/>
    </row>
    <row r="28" spans="2:18" s="6" customFormat="1" ht="7.5" customHeight="1">
      <c r="B28" s="18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R28" s="19"/>
    </row>
    <row r="29" spans="2:18" s="6" customFormat="1" ht="15" customHeight="1">
      <c r="B29" s="18"/>
      <c r="D29" s="23" t="s">
        <v>36</v>
      </c>
      <c r="E29" s="23" t="s">
        <v>37</v>
      </c>
      <c r="F29" s="24">
        <v>0.21</v>
      </c>
      <c r="G29" s="77" t="s">
        <v>38</v>
      </c>
      <c r="H29" s="199">
        <f>ROUNDUP((SUM($BE$101:$BE$102)+SUM($BE$120:$BE$212)),2)</f>
        <v>0</v>
      </c>
      <c r="I29" s="148"/>
      <c r="J29" s="148"/>
      <c r="M29" s="199">
        <f>ROUNDUP((SUM($BE$101:$BE$102)+SUM($BE$120:$BE$212))*$F$29,1)</f>
        <v>0</v>
      </c>
      <c r="N29" s="148"/>
      <c r="O29" s="148"/>
      <c r="P29" s="148"/>
      <c r="R29" s="19"/>
    </row>
    <row r="30" spans="2:18" s="6" customFormat="1" ht="15" customHeight="1">
      <c r="B30" s="18"/>
      <c r="E30" s="23" t="s">
        <v>39</v>
      </c>
      <c r="F30" s="24">
        <v>0.15</v>
      </c>
      <c r="G30" s="77" t="s">
        <v>38</v>
      </c>
      <c r="H30" s="199">
        <f>ROUNDUP((SUM($BF$101:$BF$102)+SUM($BF$120:$BF$212)),2)</f>
        <v>0</v>
      </c>
      <c r="I30" s="148"/>
      <c r="J30" s="148"/>
      <c r="M30" s="199">
        <f>ROUNDUP((SUM($BF$101:$BF$102)+SUM($BF$120:$BF$212))*$F$30,1)</f>
        <v>0</v>
      </c>
      <c r="N30" s="148"/>
      <c r="O30" s="148"/>
      <c r="P30" s="148"/>
      <c r="R30" s="19"/>
    </row>
    <row r="31" spans="2:18" s="6" customFormat="1" ht="15" hidden="1" customHeight="1">
      <c r="B31" s="18"/>
      <c r="E31" s="23" t="s">
        <v>40</v>
      </c>
      <c r="F31" s="24">
        <v>0.21</v>
      </c>
      <c r="G31" s="77" t="s">
        <v>38</v>
      </c>
      <c r="H31" s="199">
        <f>ROUNDUP((SUM($BG$101:$BG$102)+SUM($BG$120:$BG$212)),2)</f>
        <v>0</v>
      </c>
      <c r="I31" s="148"/>
      <c r="J31" s="148"/>
      <c r="M31" s="199">
        <v>0</v>
      </c>
      <c r="N31" s="148"/>
      <c r="O31" s="148"/>
      <c r="P31" s="148"/>
      <c r="R31" s="19"/>
    </row>
    <row r="32" spans="2:18" s="6" customFormat="1" ht="15" hidden="1" customHeight="1">
      <c r="B32" s="18"/>
      <c r="E32" s="23" t="s">
        <v>41</v>
      </c>
      <c r="F32" s="24">
        <v>0.15</v>
      </c>
      <c r="G32" s="77" t="s">
        <v>38</v>
      </c>
      <c r="H32" s="199">
        <f>ROUNDUP((SUM($BH$101:$BH$102)+SUM($BH$120:$BH$212)),2)</f>
        <v>0</v>
      </c>
      <c r="I32" s="148"/>
      <c r="J32" s="148"/>
      <c r="M32" s="199">
        <v>0</v>
      </c>
      <c r="N32" s="148"/>
      <c r="O32" s="148"/>
      <c r="P32" s="148"/>
      <c r="R32" s="19"/>
    </row>
    <row r="33" spans="2:18" s="6" customFormat="1" ht="15" hidden="1" customHeight="1">
      <c r="B33" s="18"/>
      <c r="E33" s="23" t="s">
        <v>42</v>
      </c>
      <c r="F33" s="24">
        <v>0</v>
      </c>
      <c r="G33" s="77" t="s">
        <v>38</v>
      </c>
      <c r="H33" s="199">
        <f>ROUNDUP((SUM($BI$101:$BI$102)+SUM($BI$120:$BI$212)),2)</f>
        <v>0</v>
      </c>
      <c r="I33" s="148"/>
      <c r="J33" s="148"/>
      <c r="M33" s="199">
        <v>0</v>
      </c>
      <c r="N33" s="148"/>
      <c r="O33" s="148"/>
      <c r="P33" s="148"/>
      <c r="R33" s="19"/>
    </row>
    <row r="34" spans="2:18" s="6" customFormat="1" ht="7.5" customHeight="1">
      <c r="B34" s="18"/>
      <c r="R34" s="19"/>
    </row>
    <row r="35" spans="2:18" s="6" customFormat="1" ht="26.25" customHeight="1">
      <c r="B35" s="18"/>
      <c r="C35" s="27"/>
      <c r="D35" s="28" t="s">
        <v>43</v>
      </c>
      <c r="E35" s="29"/>
      <c r="F35" s="29"/>
      <c r="G35" s="78" t="s">
        <v>44</v>
      </c>
      <c r="H35" s="30" t="s">
        <v>45</v>
      </c>
      <c r="I35" s="29"/>
      <c r="J35" s="29"/>
      <c r="K35" s="29"/>
      <c r="L35" s="168">
        <f>ROUNDUP(SUM($M$27:$M$33),2)</f>
        <v>0</v>
      </c>
      <c r="M35" s="161"/>
      <c r="N35" s="161"/>
      <c r="O35" s="161"/>
      <c r="P35" s="163"/>
      <c r="Q35" s="27"/>
      <c r="R35" s="19"/>
    </row>
    <row r="36" spans="2:18" s="6" customFormat="1" ht="15" customHeight="1">
      <c r="B36" s="18"/>
      <c r="R36" s="19"/>
    </row>
    <row r="37" spans="2:18" s="6" customFormat="1" ht="15" customHeight="1">
      <c r="B37" s="18"/>
      <c r="R37" s="19"/>
    </row>
    <row r="38" spans="2:18" s="2" customFormat="1" ht="14.25" customHeight="1">
      <c r="B38" s="10"/>
      <c r="R38" s="11"/>
    </row>
    <row r="39" spans="2:18" s="2" customFormat="1" ht="14.25" customHeight="1">
      <c r="B39" s="10"/>
      <c r="R39" s="11"/>
    </row>
    <row r="40" spans="2:18" s="2" customFormat="1" ht="14.25" customHeight="1">
      <c r="B40" s="10"/>
      <c r="R40" s="11"/>
    </row>
    <row r="41" spans="2:18" s="2" customFormat="1" ht="14.25" customHeight="1">
      <c r="B41" s="10"/>
      <c r="R41" s="11"/>
    </row>
    <row r="42" spans="2:18" s="2" customFormat="1" ht="14.25" customHeight="1">
      <c r="B42" s="10"/>
      <c r="R42" s="11"/>
    </row>
    <row r="43" spans="2:18" s="2" customFormat="1" ht="14.25" customHeight="1">
      <c r="B43" s="10"/>
      <c r="R43" s="11"/>
    </row>
    <row r="44" spans="2:18" s="2" customFormat="1" ht="14.25" customHeight="1">
      <c r="B44" s="10"/>
      <c r="R44" s="11"/>
    </row>
    <row r="45" spans="2:18" s="2" customFormat="1" ht="14.25" customHeight="1">
      <c r="B45" s="10"/>
      <c r="R45" s="11"/>
    </row>
    <row r="46" spans="2:18" s="2" customFormat="1" ht="14.25" customHeight="1">
      <c r="B46" s="10"/>
      <c r="R46" s="11"/>
    </row>
    <row r="47" spans="2:18" s="2" customFormat="1" ht="14.25" customHeight="1">
      <c r="B47" s="10"/>
      <c r="R47" s="11"/>
    </row>
    <row r="48" spans="2:18" s="2" customFormat="1" ht="14.25" customHeight="1">
      <c r="B48" s="10"/>
      <c r="R48" s="11"/>
    </row>
    <row r="49" spans="2:18" s="2" customFormat="1" ht="14.25" customHeight="1">
      <c r="B49" s="10"/>
      <c r="R49" s="11"/>
    </row>
    <row r="50" spans="2:18" s="6" customFormat="1" ht="15.75" customHeight="1">
      <c r="B50" s="18"/>
      <c r="D50" s="31" t="s">
        <v>46</v>
      </c>
      <c r="E50" s="32"/>
      <c r="F50" s="32"/>
      <c r="G50" s="32"/>
      <c r="H50" s="33"/>
      <c r="J50" s="31" t="s">
        <v>47</v>
      </c>
      <c r="K50" s="32"/>
      <c r="L50" s="32"/>
      <c r="M50" s="32"/>
      <c r="N50" s="32"/>
      <c r="O50" s="32"/>
      <c r="P50" s="33"/>
      <c r="R50" s="19"/>
    </row>
    <row r="51" spans="2:18" s="2" customFormat="1" ht="14.25" customHeight="1">
      <c r="B51" s="10"/>
      <c r="D51" s="34"/>
      <c r="H51" s="35"/>
      <c r="J51" s="34"/>
      <c r="P51" s="35"/>
      <c r="R51" s="11"/>
    </row>
    <row r="52" spans="2:18" s="2" customFormat="1" ht="14.25" customHeight="1">
      <c r="B52" s="10"/>
      <c r="D52" s="34"/>
      <c r="H52" s="35"/>
      <c r="J52" s="34"/>
      <c r="P52" s="35"/>
      <c r="R52" s="11"/>
    </row>
    <row r="53" spans="2:18" s="2" customFormat="1" ht="14.25" customHeight="1">
      <c r="B53" s="10"/>
      <c r="D53" s="34"/>
      <c r="H53" s="35"/>
      <c r="J53" s="34"/>
      <c r="P53" s="35"/>
      <c r="R53" s="11"/>
    </row>
    <row r="54" spans="2:18" s="2" customFormat="1" ht="14.25" customHeight="1">
      <c r="B54" s="10"/>
      <c r="D54" s="34"/>
      <c r="H54" s="35"/>
      <c r="J54" s="34"/>
      <c r="P54" s="35"/>
      <c r="R54" s="11"/>
    </row>
    <row r="55" spans="2:18" s="2" customFormat="1" ht="14.25" customHeight="1">
      <c r="B55" s="10"/>
      <c r="D55" s="34"/>
      <c r="H55" s="35"/>
      <c r="J55" s="34"/>
      <c r="P55" s="35"/>
      <c r="R55" s="11"/>
    </row>
    <row r="56" spans="2:18" s="2" customFormat="1" ht="14.25" customHeight="1">
      <c r="B56" s="10"/>
      <c r="D56" s="34"/>
      <c r="H56" s="35"/>
      <c r="J56" s="34"/>
      <c r="P56" s="35"/>
      <c r="R56" s="11"/>
    </row>
    <row r="57" spans="2:18" s="2" customFormat="1" ht="14.25" customHeight="1">
      <c r="B57" s="10"/>
      <c r="D57" s="34"/>
      <c r="H57" s="35"/>
      <c r="J57" s="34"/>
      <c r="P57" s="35"/>
      <c r="R57" s="11"/>
    </row>
    <row r="58" spans="2:18" s="2" customFormat="1" ht="14.25" customHeight="1">
      <c r="B58" s="10"/>
      <c r="D58" s="34"/>
      <c r="H58" s="35"/>
      <c r="J58" s="34"/>
      <c r="P58" s="35"/>
      <c r="R58" s="11"/>
    </row>
    <row r="59" spans="2:18" s="6" customFormat="1" ht="15.75" customHeight="1">
      <c r="B59" s="18"/>
      <c r="D59" s="36" t="s">
        <v>48</v>
      </c>
      <c r="E59" s="37"/>
      <c r="F59" s="37"/>
      <c r="G59" s="38" t="s">
        <v>49</v>
      </c>
      <c r="H59" s="39"/>
      <c r="J59" s="36" t="s">
        <v>48</v>
      </c>
      <c r="K59" s="37"/>
      <c r="L59" s="37"/>
      <c r="M59" s="37"/>
      <c r="N59" s="38" t="s">
        <v>49</v>
      </c>
      <c r="O59" s="37"/>
      <c r="P59" s="39"/>
      <c r="R59" s="19"/>
    </row>
    <row r="60" spans="2:18" s="2" customFormat="1" ht="14.25" customHeight="1">
      <c r="B60" s="10"/>
      <c r="R60" s="11"/>
    </row>
    <row r="61" spans="2:18" s="6" customFormat="1" ht="15.75" customHeight="1">
      <c r="B61" s="18"/>
      <c r="D61" s="31" t="s">
        <v>50</v>
      </c>
      <c r="E61" s="32"/>
      <c r="F61" s="32"/>
      <c r="G61" s="32"/>
      <c r="H61" s="33"/>
      <c r="J61" s="31" t="s">
        <v>51</v>
      </c>
      <c r="K61" s="32"/>
      <c r="L61" s="32"/>
      <c r="M61" s="32"/>
      <c r="N61" s="32"/>
      <c r="O61" s="32"/>
      <c r="P61" s="33"/>
      <c r="R61" s="19"/>
    </row>
    <row r="62" spans="2:18" s="2" customFormat="1" ht="14.25" customHeight="1">
      <c r="B62" s="10"/>
      <c r="D62" s="34"/>
      <c r="H62" s="35"/>
      <c r="J62" s="34"/>
      <c r="P62" s="35"/>
      <c r="R62" s="11"/>
    </row>
    <row r="63" spans="2:18" s="2" customFormat="1" ht="14.25" customHeight="1">
      <c r="B63" s="10"/>
      <c r="D63" s="34"/>
      <c r="H63" s="35"/>
      <c r="J63" s="34"/>
      <c r="P63" s="35"/>
      <c r="R63" s="11"/>
    </row>
    <row r="64" spans="2:18" s="2" customFormat="1" ht="14.25" customHeight="1">
      <c r="B64" s="10"/>
      <c r="D64" s="34"/>
      <c r="H64" s="35"/>
      <c r="J64" s="34"/>
      <c r="P64" s="35"/>
      <c r="R64" s="11"/>
    </row>
    <row r="65" spans="2:18" s="2" customFormat="1" ht="14.25" customHeight="1">
      <c r="B65" s="10"/>
      <c r="D65" s="34"/>
      <c r="H65" s="35"/>
      <c r="J65" s="34"/>
      <c r="P65" s="35"/>
      <c r="R65" s="11"/>
    </row>
    <row r="66" spans="2:18" s="2" customFormat="1" ht="14.25" customHeight="1">
      <c r="B66" s="10"/>
      <c r="D66" s="34"/>
      <c r="H66" s="35"/>
      <c r="J66" s="34"/>
      <c r="P66" s="35"/>
      <c r="R66" s="11"/>
    </row>
    <row r="67" spans="2:18" s="2" customFormat="1" ht="14.25" customHeight="1">
      <c r="B67" s="10"/>
      <c r="D67" s="34"/>
      <c r="H67" s="35"/>
      <c r="J67" s="34"/>
      <c r="P67" s="35"/>
      <c r="R67" s="11"/>
    </row>
    <row r="68" spans="2:18" s="2" customFormat="1" ht="14.25" customHeight="1">
      <c r="B68" s="10"/>
      <c r="D68" s="34"/>
      <c r="H68" s="35"/>
      <c r="J68" s="34"/>
      <c r="P68" s="35"/>
      <c r="R68" s="11"/>
    </row>
    <row r="69" spans="2:18" s="2" customFormat="1" ht="14.25" customHeight="1">
      <c r="B69" s="10"/>
      <c r="D69" s="34"/>
      <c r="H69" s="35"/>
      <c r="J69" s="34"/>
      <c r="P69" s="35"/>
      <c r="R69" s="11"/>
    </row>
    <row r="70" spans="2:18" s="6" customFormat="1" ht="15.75" customHeight="1">
      <c r="B70" s="18"/>
      <c r="D70" s="36" t="s">
        <v>48</v>
      </c>
      <c r="E70" s="37"/>
      <c r="F70" s="37"/>
      <c r="G70" s="38" t="s">
        <v>49</v>
      </c>
      <c r="H70" s="39"/>
      <c r="J70" s="36" t="s">
        <v>48</v>
      </c>
      <c r="K70" s="37"/>
      <c r="L70" s="37"/>
      <c r="M70" s="37"/>
      <c r="N70" s="38" t="s">
        <v>49</v>
      </c>
      <c r="O70" s="37"/>
      <c r="P70" s="39"/>
      <c r="R70" s="19"/>
    </row>
    <row r="71" spans="2:18" s="6" customFormat="1" ht="15" customHeight="1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2"/>
    </row>
    <row r="75" spans="2:18" s="6" customFormat="1" ht="7.5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5"/>
    </row>
    <row r="76" spans="2:18" s="6" customFormat="1" ht="37.5" customHeight="1">
      <c r="B76" s="18"/>
      <c r="C76" s="155" t="s">
        <v>92</v>
      </c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9"/>
    </row>
    <row r="77" spans="2:18" s="6" customFormat="1" ht="7.5" customHeight="1">
      <c r="B77" s="18"/>
      <c r="R77" s="19"/>
    </row>
    <row r="78" spans="2:18" s="6" customFormat="1" ht="15" customHeight="1">
      <c r="B78" s="18"/>
      <c r="C78" s="14" t="s">
        <v>12</v>
      </c>
      <c r="F78" s="196" t="str">
        <f>$F$6</f>
        <v>180a - Jesle Brožíkova 40, Pavilonu B,D,H - Úspory energie aktualizace</v>
      </c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R78" s="19"/>
    </row>
    <row r="79" spans="2:18" s="6" customFormat="1" ht="15" customHeight="1">
      <c r="B79" s="18"/>
      <c r="C79" s="13" t="s">
        <v>88</v>
      </c>
      <c r="F79" s="147" t="str">
        <f>$F$7</f>
        <v>1 - Zdravotechnika - Pavilon B</v>
      </c>
      <c r="G79" s="148"/>
      <c r="H79" s="148"/>
      <c r="I79" s="148"/>
      <c r="J79" s="148"/>
      <c r="K79" s="148"/>
      <c r="L79" s="148"/>
      <c r="M79" s="148"/>
      <c r="N79" s="148"/>
      <c r="O79" s="148"/>
      <c r="P79" s="148"/>
      <c r="R79" s="19"/>
    </row>
    <row r="80" spans="2:18" s="6" customFormat="1" ht="7.5" customHeight="1">
      <c r="B80" s="18"/>
      <c r="R80" s="19"/>
    </row>
    <row r="81" spans="2:47" s="6" customFormat="1" ht="18.75" customHeight="1">
      <c r="B81" s="18"/>
      <c r="C81" s="14" t="s">
        <v>16</v>
      </c>
      <c r="F81" s="15" t="str">
        <f>$F$9</f>
        <v>Frýdek-Místek</v>
      </c>
      <c r="K81" s="14" t="s">
        <v>18</v>
      </c>
      <c r="M81" s="197" t="str">
        <f>IF($O$9="","",$O$9)</f>
        <v>09.06.2016</v>
      </c>
      <c r="N81" s="148"/>
      <c r="O81" s="148"/>
      <c r="P81" s="148"/>
      <c r="R81" s="19"/>
    </row>
    <row r="82" spans="2:47" s="6" customFormat="1" ht="7.5" customHeight="1">
      <c r="B82" s="18"/>
      <c r="R82" s="19"/>
    </row>
    <row r="83" spans="2:47" s="6" customFormat="1" ht="15.75" customHeight="1">
      <c r="B83" s="18"/>
      <c r="C83" s="14" t="s">
        <v>22</v>
      </c>
      <c r="F83" s="15" t="str">
        <f>$E$12</f>
        <v>Statutární město Frýdek-Místek</v>
      </c>
      <c r="K83" s="14" t="s">
        <v>28</v>
      </c>
      <c r="M83" s="156" t="str">
        <f>$E$18</f>
        <v>Ing. Petr Kudlík</v>
      </c>
      <c r="N83" s="148"/>
      <c r="O83" s="148"/>
      <c r="P83" s="148"/>
      <c r="Q83" s="148"/>
      <c r="R83" s="19"/>
    </row>
    <row r="84" spans="2:47" s="6" customFormat="1" ht="15" customHeight="1">
      <c r="B84" s="18"/>
      <c r="C84" s="14" t="s">
        <v>26</v>
      </c>
      <c r="F84" s="15" t="str">
        <f>IF($E$15="","",$E$15)</f>
        <v xml:space="preserve"> </v>
      </c>
      <c r="K84" s="14" t="s">
        <v>31</v>
      </c>
      <c r="M84" s="156" t="str">
        <f>$E$21</f>
        <v>Lenka Jugová</v>
      </c>
      <c r="N84" s="148"/>
      <c r="O84" s="148"/>
      <c r="P84" s="148"/>
      <c r="Q84" s="148"/>
      <c r="R84" s="19"/>
    </row>
    <row r="85" spans="2:47" s="6" customFormat="1" ht="11.25" customHeight="1">
      <c r="B85" s="18"/>
      <c r="R85" s="19"/>
    </row>
    <row r="86" spans="2:47" s="6" customFormat="1" ht="30" customHeight="1">
      <c r="B86" s="18"/>
      <c r="C86" s="198" t="s">
        <v>93</v>
      </c>
      <c r="D86" s="144"/>
      <c r="E86" s="144"/>
      <c r="F86" s="144"/>
      <c r="G86" s="144"/>
      <c r="H86" s="27"/>
      <c r="I86" s="27"/>
      <c r="J86" s="27"/>
      <c r="K86" s="27"/>
      <c r="L86" s="27"/>
      <c r="M86" s="27"/>
      <c r="N86" s="198" t="s">
        <v>94</v>
      </c>
      <c r="O86" s="148"/>
      <c r="P86" s="148"/>
      <c r="Q86" s="148"/>
      <c r="R86" s="19"/>
    </row>
    <row r="87" spans="2:47" s="6" customFormat="1" ht="11.25" customHeight="1">
      <c r="B87" s="18"/>
      <c r="R87" s="19"/>
    </row>
    <row r="88" spans="2:47" s="6" customFormat="1" ht="30" customHeight="1">
      <c r="B88" s="18"/>
      <c r="C88" s="56" t="s">
        <v>95</v>
      </c>
      <c r="N88" s="151">
        <f>ROUNDUP($N$120,2)</f>
        <v>0</v>
      </c>
      <c r="O88" s="148"/>
      <c r="P88" s="148"/>
      <c r="Q88" s="148"/>
      <c r="R88" s="19"/>
      <c r="AU88" s="6" t="s">
        <v>96</v>
      </c>
    </row>
    <row r="89" spans="2:47" s="61" customFormat="1" ht="25.5" customHeight="1">
      <c r="B89" s="79"/>
      <c r="D89" s="80" t="s">
        <v>97</v>
      </c>
      <c r="N89" s="193">
        <f>ROUNDUP($N$121,2)</f>
        <v>0</v>
      </c>
      <c r="O89" s="194"/>
      <c r="P89" s="194"/>
      <c r="Q89" s="194"/>
      <c r="R89" s="81"/>
    </row>
    <row r="90" spans="2:47" s="75" customFormat="1" ht="21" customHeight="1">
      <c r="B90" s="82"/>
      <c r="D90" s="83" t="s">
        <v>98</v>
      </c>
      <c r="N90" s="195">
        <f>ROUNDUP($N$122,2)</f>
        <v>0</v>
      </c>
      <c r="O90" s="194"/>
      <c r="P90" s="194"/>
      <c r="Q90" s="194"/>
      <c r="R90" s="84"/>
    </row>
    <row r="91" spans="2:47" s="75" customFormat="1" ht="21" customHeight="1">
      <c r="B91" s="82"/>
      <c r="D91" s="83" t="s">
        <v>99</v>
      </c>
      <c r="N91" s="195">
        <f>ROUNDUP($N$130,2)</f>
        <v>0</v>
      </c>
      <c r="O91" s="194"/>
      <c r="P91" s="194"/>
      <c r="Q91" s="194"/>
      <c r="R91" s="84"/>
    </row>
    <row r="92" spans="2:47" s="75" customFormat="1" ht="21" customHeight="1">
      <c r="B92" s="82"/>
      <c r="D92" s="83" t="s">
        <v>100</v>
      </c>
      <c r="N92" s="195">
        <f>ROUNDUP($N$134,2)</f>
        <v>0</v>
      </c>
      <c r="O92" s="194"/>
      <c r="P92" s="194"/>
      <c r="Q92" s="194"/>
      <c r="R92" s="84"/>
    </row>
    <row r="93" spans="2:47" s="75" customFormat="1" ht="15.75" customHeight="1">
      <c r="B93" s="82"/>
      <c r="D93" s="83" t="s">
        <v>101</v>
      </c>
      <c r="N93" s="195">
        <f>ROUNDUP($N$135,2)</f>
        <v>0</v>
      </c>
      <c r="O93" s="194"/>
      <c r="P93" s="194"/>
      <c r="Q93" s="194"/>
      <c r="R93" s="84"/>
    </row>
    <row r="94" spans="2:47" s="61" customFormat="1" ht="25.5" customHeight="1">
      <c r="B94" s="79"/>
      <c r="D94" s="80" t="s">
        <v>102</v>
      </c>
      <c r="N94" s="193">
        <f>ROUNDUP($N$137,2)</f>
        <v>0</v>
      </c>
      <c r="O94" s="194"/>
      <c r="P94" s="194"/>
      <c r="Q94" s="194"/>
      <c r="R94" s="81"/>
    </row>
    <row r="95" spans="2:47" s="75" customFormat="1" ht="21" customHeight="1">
      <c r="B95" s="82"/>
      <c r="D95" s="83" t="s">
        <v>103</v>
      </c>
      <c r="N95" s="195">
        <f>ROUNDUP($N$138,2)</f>
        <v>0</v>
      </c>
      <c r="O95" s="194"/>
      <c r="P95" s="194"/>
      <c r="Q95" s="194"/>
      <c r="R95" s="84"/>
    </row>
    <row r="96" spans="2:47" s="75" customFormat="1" ht="21" customHeight="1">
      <c r="B96" s="82"/>
      <c r="D96" s="83" t="s">
        <v>104</v>
      </c>
      <c r="N96" s="195">
        <f>ROUNDUP($N$145,2)</f>
        <v>0</v>
      </c>
      <c r="O96" s="194"/>
      <c r="P96" s="194"/>
      <c r="Q96" s="194"/>
      <c r="R96" s="84"/>
    </row>
    <row r="97" spans="2:21" s="75" customFormat="1" ht="21" customHeight="1">
      <c r="B97" s="82"/>
      <c r="D97" s="83" t="s">
        <v>105</v>
      </c>
      <c r="N97" s="195">
        <f>ROUNDUP($N$177,2)</f>
        <v>0</v>
      </c>
      <c r="O97" s="194"/>
      <c r="P97" s="194"/>
      <c r="Q97" s="194"/>
      <c r="R97" s="84"/>
    </row>
    <row r="98" spans="2:21" s="61" customFormat="1" ht="25.5" customHeight="1">
      <c r="B98" s="79"/>
      <c r="D98" s="80" t="s">
        <v>106</v>
      </c>
      <c r="N98" s="193">
        <f>ROUNDUP($N$209,2)</f>
        <v>0</v>
      </c>
      <c r="O98" s="194"/>
      <c r="P98" s="194"/>
      <c r="Q98" s="194"/>
      <c r="R98" s="81"/>
    </row>
    <row r="99" spans="2:21" s="75" customFormat="1" ht="21" customHeight="1">
      <c r="B99" s="82"/>
      <c r="D99" s="83" t="s">
        <v>107</v>
      </c>
      <c r="N99" s="195">
        <f>ROUNDUP($N$210,2)</f>
        <v>0</v>
      </c>
      <c r="O99" s="194"/>
      <c r="P99" s="194"/>
      <c r="Q99" s="194"/>
      <c r="R99" s="84"/>
    </row>
    <row r="100" spans="2:21" s="6" customFormat="1" ht="22.5" customHeight="1">
      <c r="B100" s="18"/>
      <c r="R100" s="19"/>
    </row>
    <row r="101" spans="2:21" s="6" customFormat="1" ht="30" customHeight="1">
      <c r="B101" s="18"/>
      <c r="C101" s="56" t="s">
        <v>108</v>
      </c>
      <c r="N101" s="151">
        <v>0</v>
      </c>
      <c r="O101" s="148"/>
      <c r="P101" s="148"/>
      <c r="Q101" s="148"/>
      <c r="R101" s="19"/>
      <c r="T101" s="85"/>
      <c r="U101" s="86" t="s">
        <v>36</v>
      </c>
    </row>
    <row r="102" spans="2:21" s="6" customFormat="1" ht="18.75" customHeight="1">
      <c r="B102" s="18"/>
      <c r="R102" s="19"/>
    </row>
    <row r="103" spans="2:21" s="6" customFormat="1" ht="30" customHeight="1">
      <c r="B103" s="18"/>
      <c r="C103" s="74" t="s">
        <v>85</v>
      </c>
      <c r="D103" s="27"/>
      <c r="E103" s="27"/>
      <c r="F103" s="27"/>
      <c r="G103" s="27"/>
      <c r="H103" s="27"/>
      <c r="I103" s="27"/>
      <c r="J103" s="27"/>
      <c r="K103" s="27"/>
      <c r="L103" s="143">
        <f>ROUNDUP(SUM($N$88+$N$101),2)</f>
        <v>0</v>
      </c>
      <c r="M103" s="144"/>
      <c r="N103" s="144"/>
      <c r="O103" s="144"/>
      <c r="P103" s="144"/>
      <c r="Q103" s="144"/>
      <c r="R103" s="19"/>
    </row>
    <row r="104" spans="2:21" s="6" customFormat="1" ht="7.5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2"/>
    </row>
    <row r="108" spans="2:21" s="6" customFormat="1" ht="7.5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5"/>
    </row>
    <row r="109" spans="2:21" s="6" customFormat="1" ht="37.5" customHeight="1">
      <c r="B109" s="18"/>
      <c r="C109" s="155" t="s">
        <v>109</v>
      </c>
      <c r="D109" s="148"/>
      <c r="E109" s="148"/>
      <c r="F109" s="148"/>
      <c r="G109" s="148"/>
      <c r="H109" s="148"/>
      <c r="I109" s="148"/>
      <c r="J109" s="148"/>
      <c r="K109" s="148"/>
      <c r="L109" s="148"/>
      <c r="M109" s="148"/>
      <c r="N109" s="148"/>
      <c r="O109" s="148"/>
      <c r="P109" s="148"/>
      <c r="Q109" s="148"/>
      <c r="R109" s="19"/>
    </row>
    <row r="110" spans="2:21" s="6" customFormat="1" ht="7.5" customHeight="1">
      <c r="B110" s="18"/>
      <c r="R110" s="19"/>
    </row>
    <row r="111" spans="2:21" s="6" customFormat="1" ht="15" customHeight="1">
      <c r="B111" s="18"/>
      <c r="C111" s="14" t="s">
        <v>12</v>
      </c>
      <c r="F111" s="196" t="str">
        <f>$F$6</f>
        <v>180a - Jesle Brožíkova 40, Pavilonu B,D,H - Úspory energie aktualizace</v>
      </c>
      <c r="G111" s="148"/>
      <c r="H111" s="148"/>
      <c r="I111" s="148"/>
      <c r="J111" s="148"/>
      <c r="K111" s="148"/>
      <c r="L111" s="148"/>
      <c r="M111" s="148"/>
      <c r="N111" s="148"/>
      <c r="O111" s="148"/>
      <c r="P111" s="148"/>
      <c r="R111" s="19"/>
    </row>
    <row r="112" spans="2:21" s="6" customFormat="1" ht="15" customHeight="1">
      <c r="B112" s="18"/>
      <c r="C112" s="13" t="s">
        <v>88</v>
      </c>
      <c r="F112" s="147" t="str">
        <f>$F$7</f>
        <v>1 - Zdravotechnika - Pavilon B</v>
      </c>
      <c r="G112" s="148"/>
      <c r="H112" s="148"/>
      <c r="I112" s="148"/>
      <c r="J112" s="148"/>
      <c r="K112" s="148"/>
      <c r="L112" s="148"/>
      <c r="M112" s="148"/>
      <c r="N112" s="148"/>
      <c r="O112" s="148"/>
      <c r="P112" s="148"/>
      <c r="R112" s="19"/>
    </row>
    <row r="113" spans="2:64" s="6" customFormat="1" ht="7.5" customHeight="1">
      <c r="B113" s="18"/>
      <c r="R113" s="19"/>
    </row>
    <row r="114" spans="2:64" s="6" customFormat="1" ht="18.75" customHeight="1">
      <c r="B114" s="18"/>
      <c r="C114" s="14" t="s">
        <v>16</v>
      </c>
      <c r="F114" s="15" t="str">
        <f>$F$9</f>
        <v>Frýdek-Místek</v>
      </c>
      <c r="K114" s="14" t="s">
        <v>18</v>
      </c>
      <c r="M114" s="197" t="str">
        <f>IF($O$9="","",$O$9)</f>
        <v>09.06.2016</v>
      </c>
      <c r="N114" s="148"/>
      <c r="O114" s="148"/>
      <c r="P114" s="148"/>
      <c r="R114" s="19"/>
    </row>
    <row r="115" spans="2:64" s="6" customFormat="1" ht="7.5" customHeight="1">
      <c r="B115" s="18"/>
      <c r="R115" s="19"/>
    </row>
    <row r="116" spans="2:64" s="6" customFormat="1" ht="15.75" customHeight="1">
      <c r="B116" s="18"/>
      <c r="C116" s="14" t="s">
        <v>22</v>
      </c>
      <c r="F116" s="15" t="str">
        <f>$E$12</f>
        <v>Statutární město Frýdek-Místek</v>
      </c>
      <c r="K116" s="14" t="s">
        <v>28</v>
      </c>
      <c r="M116" s="156" t="str">
        <f>$E$18</f>
        <v>Ing. Petr Kudlík</v>
      </c>
      <c r="N116" s="148"/>
      <c r="O116" s="148"/>
      <c r="P116" s="148"/>
      <c r="Q116" s="148"/>
      <c r="R116" s="19"/>
    </row>
    <row r="117" spans="2:64" s="6" customFormat="1" ht="15" customHeight="1">
      <c r="B117" s="18"/>
      <c r="C117" s="14" t="s">
        <v>26</v>
      </c>
      <c r="F117" s="15" t="str">
        <f>IF($E$15="","",$E$15)</f>
        <v xml:space="preserve"> </v>
      </c>
      <c r="K117" s="14" t="s">
        <v>31</v>
      </c>
      <c r="M117" s="156" t="str">
        <f>$E$21</f>
        <v>Lenka Jugová</v>
      </c>
      <c r="N117" s="148"/>
      <c r="O117" s="148"/>
      <c r="P117" s="148"/>
      <c r="Q117" s="148"/>
      <c r="R117" s="19"/>
    </row>
    <row r="118" spans="2:64" s="6" customFormat="1" ht="11.25" customHeight="1">
      <c r="B118" s="18"/>
      <c r="R118" s="19"/>
    </row>
    <row r="119" spans="2:64" s="87" customFormat="1" ht="30" customHeight="1">
      <c r="B119" s="88"/>
      <c r="C119" s="89" t="s">
        <v>110</v>
      </c>
      <c r="D119" s="90" t="s">
        <v>111</v>
      </c>
      <c r="E119" s="90" t="s">
        <v>54</v>
      </c>
      <c r="F119" s="190" t="s">
        <v>112</v>
      </c>
      <c r="G119" s="191"/>
      <c r="H119" s="191"/>
      <c r="I119" s="191"/>
      <c r="J119" s="90" t="s">
        <v>113</v>
      </c>
      <c r="K119" s="90" t="s">
        <v>114</v>
      </c>
      <c r="L119" s="190" t="s">
        <v>115</v>
      </c>
      <c r="M119" s="191"/>
      <c r="N119" s="190" t="s">
        <v>116</v>
      </c>
      <c r="O119" s="191"/>
      <c r="P119" s="191"/>
      <c r="Q119" s="192"/>
      <c r="R119" s="91"/>
      <c r="T119" s="51" t="s">
        <v>117</v>
      </c>
      <c r="U119" s="52" t="s">
        <v>36</v>
      </c>
      <c r="V119" s="52" t="s">
        <v>118</v>
      </c>
      <c r="W119" s="52" t="s">
        <v>119</v>
      </c>
      <c r="X119" s="52" t="s">
        <v>120</v>
      </c>
      <c r="Y119" s="52" t="s">
        <v>121</v>
      </c>
      <c r="Z119" s="52" t="s">
        <v>122</v>
      </c>
      <c r="AA119" s="53" t="s">
        <v>123</v>
      </c>
    </row>
    <row r="120" spans="2:64" s="6" customFormat="1" ht="30" customHeight="1">
      <c r="B120" s="18"/>
      <c r="C120" s="56" t="s">
        <v>90</v>
      </c>
      <c r="N120" s="176">
        <f>$BK$120</f>
        <v>0</v>
      </c>
      <c r="O120" s="148"/>
      <c r="P120" s="148"/>
      <c r="Q120" s="148"/>
      <c r="R120" s="19"/>
      <c r="T120" s="55"/>
      <c r="U120" s="32"/>
      <c r="V120" s="32"/>
      <c r="W120" s="92">
        <f>$W$121+$W$137+$W$209</f>
        <v>19.842310999999999</v>
      </c>
      <c r="X120" s="32"/>
      <c r="Y120" s="92">
        <f>$Y$121+$Y$137+$Y$209</f>
        <v>1.572255</v>
      </c>
      <c r="Z120" s="32"/>
      <c r="AA120" s="93">
        <f>$AA$121+$AA$137+$AA$209</f>
        <v>0.12977999999999998</v>
      </c>
      <c r="AT120" s="6" t="s">
        <v>71</v>
      </c>
      <c r="AU120" s="6" t="s">
        <v>96</v>
      </c>
      <c r="BK120" s="94">
        <f>$BK$121+$BK$137+$BK$209</f>
        <v>0</v>
      </c>
    </row>
    <row r="121" spans="2:64" s="95" customFormat="1" ht="37.5" customHeight="1">
      <c r="B121" s="96"/>
      <c r="D121" s="97" t="s">
        <v>97</v>
      </c>
      <c r="N121" s="177">
        <f>$BK$121</f>
        <v>0</v>
      </c>
      <c r="O121" s="178"/>
      <c r="P121" s="178"/>
      <c r="Q121" s="178"/>
      <c r="R121" s="99"/>
      <c r="T121" s="100"/>
      <c r="W121" s="101">
        <f>$W$122+$W$130+$W$134</f>
        <v>3.7394999999999996</v>
      </c>
      <c r="Y121" s="101">
        <f>$Y$122+$Y$130+$Y$134</f>
        <v>1.5</v>
      </c>
      <c r="AA121" s="102">
        <f>$AA$122+$AA$130+$AA$134</f>
        <v>0</v>
      </c>
      <c r="AR121" s="98" t="s">
        <v>15</v>
      </c>
      <c r="AT121" s="98" t="s">
        <v>71</v>
      </c>
      <c r="AU121" s="98" t="s">
        <v>72</v>
      </c>
      <c r="AY121" s="98" t="s">
        <v>124</v>
      </c>
      <c r="BK121" s="103">
        <f>$BK$122+$BK$130+$BK$134</f>
        <v>0</v>
      </c>
    </row>
    <row r="122" spans="2:64" s="95" customFormat="1" ht="21" customHeight="1">
      <c r="B122" s="96"/>
      <c r="D122" s="104" t="s">
        <v>98</v>
      </c>
      <c r="N122" s="179">
        <f>$BK$122</f>
        <v>0</v>
      </c>
      <c r="O122" s="178"/>
      <c r="P122" s="178"/>
      <c r="Q122" s="178"/>
      <c r="R122" s="99"/>
      <c r="T122" s="100"/>
      <c r="W122" s="101">
        <f>SUM($W$123:$W$129)</f>
        <v>1.19025</v>
      </c>
      <c r="Y122" s="101">
        <f>SUM($Y$123:$Y$129)</f>
        <v>1.5</v>
      </c>
      <c r="AA122" s="102">
        <f>SUM($AA$123:$AA$129)</f>
        <v>0</v>
      </c>
      <c r="AR122" s="98" t="s">
        <v>15</v>
      </c>
      <c r="AT122" s="98" t="s">
        <v>71</v>
      </c>
      <c r="AU122" s="98" t="s">
        <v>15</v>
      </c>
      <c r="AY122" s="98" t="s">
        <v>124</v>
      </c>
      <c r="BK122" s="103">
        <f>SUM($BK$123:$BK$129)</f>
        <v>0</v>
      </c>
    </row>
    <row r="123" spans="2:64" s="6" customFormat="1" ht="39" customHeight="1">
      <c r="B123" s="18"/>
      <c r="C123" s="105" t="s">
        <v>15</v>
      </c>
      <c r="D123" s="105" t="s">
        <v>125</v>
      </c>
      <c r="E123" s="106" t="s">
        <v>126</v>
      </c>
      <c r="F123" s="180" t="s">
        <v>127</v>
      </c>
      <c r="G123" s="181"/>
      <c r="H123" s="181"/>
      <c r="I123" s="181"/>
      <c r="J123" s="107" t="s">
        <v>128</v>
      </c>
      <c r="K123" s="108">
        <v>0.75</v>
      </c>
      <c r="L123" s="182"/>
      <c r="M123" s="181"/>
      <c r="N123" s="182">
        <f>ROUND($L$123*$K$123,2)</f>
        <v>0</v>
      </c>
      <c r="O123" s="181"/>
      <c r="P123" s="181"/>
      <c r="Q123" s="181"/>
      <c r="R123" s="19"/>
      <c r="T123" s="109"/>
      <c r="U123" s="25" t="s">
        <v>37</v>
      </c>
      <c r="V123" s="110">
        <v>1.587</v>
      </c>
      <c r="W123" s="110">
        <f>$V$123*$K$123</f>
        <v>1.19025</v>
      </c>
      <c r="X123" s="110">
        <v>0</v>
      </c>
      <c r="Y123" s="110">
        <f>$X$123*$K$123</f>
        <v>0</v>
      </c>
      <c r="Z123" s="110">
        <v>0</v>
      </c>
      <c r="AA123" s="111">
        <f>$Z$123*$K$123</f>
        <v>0</v>
      </c>
      <c r="AR123" s="6" t="s">
        <v>129</v>
      </c>
      <c r="AT123" s="6" t="s">
        <v>125</v>
      </c>
      <c r="AU123" s="6" t="s">
        <v>79</v>
      </c>
      <c r="AY123" s="6" t="s">
        <v>124</v>
      </c>
      <c r="BE123" s="112">
        <f>IF($U$123="základní",$N$123,0)</f>
        <v>0</v>
      </c>
      <c r="BF123" s="112">
        <f>IF($U$123="snížená",$N$123,0)</f>
        <v>0</v>
      </c>
      <c r="BG123" s="112">
        <f>IF($U$123="zákl. přenesená",$N$123,0)</f>
        <v>0</v>
      </c>
      <c r="BH123" s="112">
        <f>IF($U$123="sníž. přenesená",$N$123,0)</f>
        <v>0</v>
      </c>
      <c r="BI123" s="112">
        <f>IF($U$123="nulová",$N$123,0)</f>
        <v>0</v>
      </c>
      <c r="BJ123" s="6" t="s">
        <v>15</v>
      </c>
      <c r="BK123" s="112">
        <f>ROUND($L$123*$K$123,2)</f>
        <v>0</v>
      </c>
      <c r="BL123" s="6" t="s">
        <v>129</v>
      </c>
    </row>
    <row r="124" spans="2:64" s="6" customFormat="1" ht="15.75" customHeight="1">
      <c r="B124" s="113"/>
      <c r="E124" s="114"/>
      <c r="F124" s="183" t="s">
        <v>130</v>
      </c>
      <c r="G124" s="184"/>
      <c r="H124" s="184"/>
      <c r="I124" s="184"/>
      <c r="K124" s="114"/>
      <c r="R124" s="115"/>
      <c r="T124" s="116"/>
      <c r="AA124" s="117"/>
      <c r="AT124" s="114" t="s">
        <v>131</v>
      </c>
      <c r="AU124" s="114" t="s">
        <v>79</v>
      </c>
      <c r="AV124" s="114" t="s">
        <v>15</v>
      </c>
      <c r="AW124" s="114" t="s">
        <v>96</v>
      </c>
      <c r="AX124" s="114" t="s">
        <v>72</v>
      </c>
      <c r="AY124" s="114" t="s">
        <v>124</v>
      </c>
    </row>
    <row r="125" spans="2:64" s="6" customFormat="1" ht="15.75" customHeight="1">
      <c r="B125" s="118"/>
      <c r="E125" s="119"/>
      <c r="F125" s="174" t="s">
        <v>132</v>
      </c>
      <c r="G125" s="175"/>
      <c r="H125" s="175"/>
      <c r="I125" s="175"/>
      <c r="K125" s="120">
        <v>0.75</v>
      </c>
      <c r="R125" s="121"/>
      <c r="T125" s="122"/>
      <c r="AA125" s="123"/>
      <c r="AT125" s="119" t="s">
        <v>131</v>
      </c>
      <c r="AU125" s="119" t="s">
        <v>79</v>
      </c>
      <c r="AV125" s="119" t="s">
        <v>79</v>
      </c>
      <c r="AW125" s="119" t="s">
        <v>96</v>
      </c>
      <c r="AX125" s="119" t="s">
        <v>15</v>
      </c>
      <c r="AY125" s="119" t="s">
        <v>124</v>
      </c>
    </row>
    <row r="126" spans="2:64" s="6" customFormat="1" ht="15.75" customHeight="1">
      <c r="B126" s="18"/>
      <c r="C126" s="124" t="s">
        <v>79</v>
      </c>
      <c r="D126" s="124" t="s">
        <v>133</v>
      </c>
      <c r="E126" s="125" t="s">
        <v>134</v>
      </c>
      <c r="F126" s="187" t="s">
        <v>135</v>
      </c>
      <c r="G126" s="188"/>
      <c r="H126" s="188"/>
      <c r="I126" s="188"/>
      <c r="J126" s="126" t="s">
        <v>136</v>
      </c>
      <c r="K126" s="127">
        <v>1.5</v>
      </c>
      <c r="L126" s="189"/>
      <c r="M126" s="188"/>
      <c r="N126" s="189">
        <f>ROUND($L$126*$K$126,2)</f>
        <v>0</v>
      </c>
      <c r="O126" s="181"/>
      <c r="P126" s="181"/>
      <c r="Q126" s="181"/>
      <c r="R126" s="19"/>
      <c r="T126" s="109"/>
      <c r="U126" s="25" t="s">
        <v>37</v>
      </c>
      <c r="V126" s="110">
        <v>0</v>
      </c>
      <c r="W126" s="110">
        <f>$V$126*$K$126</f>
        <v>0</v>
      </c>
      <c r="X126" s="110">
        <v>1</v>
      </c>
      <c r="Y126" s="110">
        <f>$X$126*$K$126</f>
        <v>1.5</v>
      </c>
      <c r="Z126" s="110">
        <v>0</v>
      </c>
      <c r="AA126" s="111">
        <f>$Z$126*$K$126</f>
        <v>0</v>
      </c>
      <c r="AR126" s="6" t="s">
        <v>137</v>
      </c>
      <c r="AT126" s="6" t="s">
        <v>133</v>
      </c>
      <c r="AU126" s="6" t="s">
        <v>79</v>
      </c>
      <c r="AY126" s="6" t="s">
        <v>124</v>
      </c>
      <c r="BE126" s="112">
        <f>IF($U$126="základní",$N$126,0)</f>
        <v>0</v>
      </c>
      <c r="BF126" s="112">
        <f>IF($U$126="snížená",$N$126,0)</f>
        <v>0</v>
      </c>
      <c r="BG126" s="112">
        <f>IF($U$126="zákl. přenesená",$N$126,0)</f>
        <v>0</v>
      </c>
      <c r="BH126" s="112">
        <f>IF($U$126="sníž. přenesená",$N$126,0)</f>
        <v>0</v>
      </c>
      <c r="BI126" s="112">
        <f>IF($U$126="nulová",$N$126,0)</f>
        <v>0</v>
      </c>
      <c r="BJ126" s="6" t="s">
        <v>15</v>
      </c>
      <c r="BK126" s="112">
        <f>ROUND($L$126*$K$126,2)</f>
        <v>0</v>
      </c>
      <c r="BL126" s="6" t="s">
        <v>129</v>
      </c>
    </row>
    <row r="127" spans="2:64" s="6" customFormat="1" ht="15.75" customHeight="1">
      <c r="B127" s="118"/>
      <c r="E127" s="119"/>
      <c r="F127" s="174" t="s">
        <v>138</v>
      </c>
      <c r="G127" s="175"/>
      <c r="H127" s="175"/>
      <c r="I127" s="175"/>
      <c r="K127" s="120">
        <v>1.3129999999999999</v>
      </c>
      <c r="R127" s="121"/>
      <c r="T127" s="122"/>
      <c r="AA127" s="123"/>
      <c r="AT127" s="119" t="s">
        <v>131</v>
      </c>
      <c r="AU127" s="119" t="s">
        <v>79</v>
      </c>
      <c r="AV127" s="119" t="s">
        <v>79</v>
      </c>
      <c r="AW127" s="119" t="s">
        <v>96</v>
      </c>
      <c r="AX127" s="119" t="s">
        <v>72</v>
      </c>
      <c r="AY127" s="119" t="s">
        <v>124</v>
      </c>
    </row>
    <row r="128" spans="2:64" s="6" customFormat="1" ht="15.75" customHeight="1">
      <c r="B128" s="128"/>
      <c r="E128" s="129"/>
      <c r="F128" s="185" t="s">
        <v>139</v>
      </c>
      <c r="G128" s="186"/>
      <c r="H128" s="186"/>
      <c r="I128" s="186"/>
      <c r="K128" s="130">
        <v>1.3129999999999999</v>
      </c>
      <c r="R128" s="131"/>
      <c r="T128" s="132"/>
      <c r="AA128" s="133"/>
      <c r="AT128" s="129" t="s">
        <v>131</v>
      </c>
      <c r="AU128" s="129" t="s">
        <v>79</v>
      </c>
      <c r="AV128" s="129" t="s">
        <v>129</v>
      </c>
      <c r="AW128" s="129" t="s">
        <v>96</v>
      </c>
      <c r="AX128" s="129" t="s">
        <v>72</v>
      </c>
      <c r="AY128" s="129" t="s">
        <v>124</v>
      </c>
    </row>
    <row r="129" spans="2:64" s="6" customFormat="1" ht="15.75" customHeight="1">
      <c r="B129" s="118"/>
      <c r="E129" s="119"/>
      <c r="F129" s="174" t="s">
        <v>140</v>
      </c>
      <c r="G129" s="175"/>
      <c r="H129" s="175"/>
      <c r="I129" s="175"/>
      <c r="K129" s="120">
        <v>1.5</v>
      </c>
      <c r="R129" s="121"/>
      <c r="T129" s="122"/>
      <c r="AA129" s="123"/>
      <c r="AT129" s="119" t="s">
        <v>131</v>
      </c>
      <c r="AU129" s="119" t="s">
        <v>79</v>
      </c>
      <c r="AV129" s="119" t="s">
        <v>79</v>
      </c>
      <c r="AW129" s="119" t="s">
        <v>96</v>
      </c>
      <c r="AX129" s="119" t="s">
        <v>15</v>
      </c>
      <c r="AY129" s="119" t="s">
        <v>124</v>
      </c>
    </row>
    <row r="130" spans="2:64" s="95" customFormat="1" ht="30.75" customHeight="1">
      <c r="B130" s="96"/>
      <c r="D130" s="104" t="s">
        <v>99</v>
      </c>
      <c r="N130" s="179">
        <f>$BK$130</f>
        <v>0</v>
      </c>
      <c r="O130" s="178"/>
      <c r="P130" s="178"/>
      <c r="Q130" s="178"/>
      <c r="R130" s="99"/>
      <c r="T130" s="100"/>
      <c r="W130" s="101">
        <f>SUM($W$131:$W$133)</f>
        <v>0.32924999999999999</v>
      </c>
      <c r="Y130" s="101">
        <f>SUM($Y$131:$Y$133)</f>
        <v>0</v>
      </c>
      <c r="AA130" s="102">
        <f>SUM($AA$131:$AA$133)</f>
        <v>0</v>
      </c>
      <c r="AR130" s="98" t="s">
        <v>15</v>
      </c>
      <c r="AT130" s="98" t="s">
        <v>71</v>
      </c>
      <c r="AU130" s="98" t="s">
        <v>15</v>
      </c>
      <c r="AY130" s="98" t="s">
        <v>124</v>
      </c>
      <c r="BK130" s="103">
        <f>SUM($BK$131:$BK$133)</f>
        <v>0</v>
      </c>
    </row>
    <row r="131" spans="2:64" s="6" customFormat="1" ht="27" customHeight="1">
      <c r="B131" s="18"/>
      <c r="C131" s="105" t="s">
        <v>141</v>
      </c>
      <c r="D131" s="105" t="s">
        <v>125</v>
      </c>
      <c r="E131" s="106" t="s">
        <v>142</v>
      </c>
      <c r="F131" s="180" t="s">
        <v>143</v>
      </c>
      <c r="G131" s="181"/>
      <c r="H131" s="181"/>
      <c r="I131" s="181"/>
      <c r="J131" s="107" t="s">
        <v>128</v>
      </c>
      <c r="K131" s="108">
        <v>0.25</v>
      </c>
      <c r="L131" s="182"/>
      <c r="M131" s="181"/>
      <c r="N131" s="182">
        <f>ROUND($L$131*$K$131,2)</f>
        <v>0</v>
      </c>
      <c r="O131" s="181"/>
      <c r="P131" s="181"/>
      <c r="Q131" s="181"/>
      <c r="R131" s="19"/>
      <c r="T131" s="109"/>
      <c r="U131" s="25" t="s">
        <v>37</v>
      </c>
      <c r="V131" s="110">
        <v>1.3169999999999999</v>
      </c>
      <c r="W131" s="110">
        <f>$V$131*$K$131</f>
        <v>0.32924999999999999</v>
      </c>
      <c r="X131" s="110">
        <v>0</v>
      </c>
      <c r="Y131" s="110">
        <f>$X$131*$K$131</f>
        <v>0</v>
      </c>
      <c r="Z131" s="110">
        <v>0</v>
      </c>
      <c r="AA131" s="111">
        <f>$Z$131*$K$131</f>
        <v>0</v>
      </c>
      <c r="AR131" s="6" t="s">
        <v>129</v>
      </c>
      <c r="AT131" s="6" t="s">
        <v>125</v>
      </c>
      <c r="AU131" s="6" t="s">
        <v>79</v>
      </c>
      <c r="AY131" s="6" t="s">
        <v>124</v>
      </c>
      <c r="BE131" s="112">
        <f>IF($U$131="základní",$N$131,0)</f>
        <v>0</v>
      </c>
      <c r="BF131" s="112">
        <f>IF($U$131="snížená",$N$131,0)</f>
        <v>0</v>
      </c>
      <c r="BG131" s="112">
        <f>IF($U$131="zákl. přenesená",$N$131,0)</f>
        <v>0</v>
      </c>
      <c r="BH131" s="112">
        <f>IF($U$131="sníž. přenesená",$N$131,0)</f>
        <v>0</v>
      </c>
      <c r="BI131" s="112">
        <f>IF($U$131="nulová",$N$131,0)</f>
        <v>0</v>
      </c>
      <c r="BJ131" s="6" t="s">
        <v>15</v>
      </c>
      <c r="BK131" s="112">
        <f>ROUND($L$131*$K$131,2)</f>
        <v>0</v>
      </c>
      <c r="BL131" s="6" t="s">
        <v>129</v>
      </c>
    </row>
    <row r="132" spans="2:64" s="6" customFormat="1" ht="15.75" customHeight="1">
      <c r="B132" s="113"/>
      <c r="E132" s="114"/>
      <c r="F132" s="183" t="s">
        <v>144</v>
      </c>
      <c r="G132" s="184"/>
      <c r="H132" s="184"/>
      <c r="I132" s="184"/>
      <c r="K132" s="114"/>
      <c r="R132" s="115"/>
      <c r="T132" s="116"/>
      <c r="AA132" s="117"/>
      <c r="AT132" s="114" t="s">
        <v>131</v>
      </c>
      <c r="AU132" s="114" t="s">
        <v>79</v>
      </c>
      <c r="AV132" s="114" t="s">
        <v>15</v>
      </c>
      <c r="AW132" s="114" t="s">
        <v>96</v>
      </c>
      <c r="AX132" s="114" t="s">
        <v>72</v>
      </c>
      <c r="AY132" s="114" t="s">
        <v>124</v>
      </c>
    </row>
    <row r="133" spans="2:64" s="6" customFormat="1" ht="15.75" customHeight="1">
      <c r="B133" s="118"/>
      <c r="E133" s="119"/>
      <c r="F133" s="174" t="s">
        <v>145</v>
      </c>
      <c r="G133" s="175"/>
      <c r="H133" s="175"/>
      <c r="I133" s="175"/>
      <c r="K133" s="120">
        <v>0.25</v>
      </c>
      <c r="R133" s="121"/>
      <c r="T133" s="122"/>
      <c r="AA133" s="123"/>
      <c r="AT133" s="119" t="s">
        <v>131</v>
      </c>
      <c r="AU133" s="119" t="s">
        <v>79</v>
      </c>
      <c r="AV133" s="119" t="s">
        <v>79</v>
      </c>
      <c r="AW133" s="119" t="s">
        <v>96</v>
      </c>
      <c r="AX133" s="119" t="s">
        <v>15</v>
      </c>
      <c r="AY133" s="119" t="s">
        <v>124</v>
      </c>
    </row>
    <row r="134" spans="2:64" s="95" customFormat="1" ht="30.75" customHeight="1">
      <c r="B134" s="96"/>
      <c r="D134" s="104" t="s">
        <v>100</v>
      </c>
      <c r="N134" s="179">
        <f>$BK$134</f>
        <v>0</v>
      </c>
      <c r="O134" s="178"/>
      <c r="P134" s="178"/>
      <c r="Q134" s="178"/>
      <c r="R134" s="99"/>
      <c r="T134" s="100"/>
      <c r="W134" s="101">
        <f>$W$135</f>
        <v>2.2199999999999998</v>
      </c>
      <c r="Y134" s="101">
        <f>$Y$135</f>
        <v>0</v>
      </c>
      <c r="AA134" s="102">
        <f>$AA$135</f>
        <v>0</v>
      </c>
      <c r="AR134" s="98" t="s">
        <v>15</v>
      </c>
      <c r="AT134" s="98" t="s">
        <v>71</v>
      </c>
      <c r="AU134" s="98" t="s">
        <v>15</v>
      </c>
      <c r="AY134" s="98" t="s">
        <v>124</v>
      </c>
      <c r="BK134" s="103">
        <f>$BK$135</f>
        <v>0</v>
      </c>
    </row>
    <row r="135" spans="2:64" s="95" customFormat="1" ht="15.75" customHeight="1">
      <c r="B135" s="96"/>
      <c r="D135" s="104" t="s">
        <v>101</v>
      </c>
      <c r="N135" s="179">
        <f>$BK$135</f>
        <v>0</v>
      </c>
      <c r="O135" s="178"/>
      <c r="P135" s="178"/>
      <c r="Q135" s="178"/>
      <c r="R135" s="99"/>
      <c r="T135" s="100"/>
      <c r="W135" s="101">
        <f>$W$136</f>
        <v>2.2199999999999998</v>
      </c>
      <c r="Y135" s="101">
        <f>$Y$136</f>
        <v>0</v>
      </c>
      <c r="AA135" s="102">
        <f>$AA$136</f>
        <v>0</v>
      </c>
      <c r="AR135" s="98" t="s">
        <v>15</v>
      </c>
      <c r="AT135" s="98" t="s">
        <v>71</v>
      </c>
      <c r="AU135" s="98" t="s">
        <v>79</v>
      </c>
      <c r="AY135" s="98" t="s">
        <v>124</v>
      </c>
      <c r="BK135" s="103">
        <f>$BK$136</f>
        <v>0</v>
      </c>
    </row>
    <row r="136" spans="2:64" s="6" customFormat="1" ht="27" customHeight="1">
      <c r="B136" s="18"/>
      <c r="C136" s="105" t="s">
        <v>129</v>
      </c>
      <c r="D136" s="105" t="s">
        <v>125</v>
      </c>
      <c r="E136" s="106" t="s">
        <v>146</v>
      </c>
      <c r="F136" s="180" t="s">
        <v>147</v>
      </c>
      <c r="G136" s="181"/>
      <c r="H136" s="181"/>
      <c r="I136" s="181"/>
      <c r="J136" s="107" t="s">
        <v>136</v>
      </c>
      <c r="K136" s="108">
        <v>1.5</v>
      </c>
      <c r="L136" s="182"/>
      <c r="M136" s="181"/>
      <c r="N136" s="182">
        <f>ROUND($L$136*$K$136,2)</f>
        <v>0</v>
      </c>
      <c r="O136" s="181"/>
      <c r="P136" s="181"/>
      <c r="Q136" s="181"/>
      <c r="R136" s="19"/>
      <c r="T136" s="109"/>
      <c r="U136" s="25" t="s">
        <v>37</v>
      </c>
      <c r="V136" s="110">
        <v>1.48</v>
      </c>
      <c r="W136" s="110">
        <f>$V$136*$K$136</f>
        <v>2.2199999999999998</v>
      </c>
      <c r="X136" s="110">
        <v>0</v>
      </c>
      <c r="Y136" s="110">
        <f>$X$136*$K$136</f>
        <v>0</v>
      </c>
      <c r="Z136" s="110">
        <v>0</v>
      </c>
      <c r="AA136" s="111">
        <f>$Z$136*$K$136</f>
        <v>0</v>
      </c>
      <c r="AR136" s="6" t="s">
        <v>129</v>
      </c>
      <c r="AT136" s="6" t="s">
        <v>125</v>
      </c>
      <c r="AU136" s="6" t="s">
        <v>141</v>
      </c>
      <c r="AY136" s="6" t="s">
        <v>124</v>
      </c>
      <c r="BE136" s="112">
        <f>IF($U$136="základní",$N$136,0)</f>
        <v>0</v>
      </c>
      <c r="BF136" s="112">
        <f>IF($U$136="snížená",$N$136,0)</f>
        <v>0</v>
      </c>
      <c r="BG136" s="112">
        <f>IF($U$136="zákl. přenesená",$N$136,0)</f>
        <v>0</v>
      </c>
      <c r="BH136" s="112">
        <f>IF($U$136="sníž. přenesená",$N$136,0)</f>
        <v>0</v>
      </c>
      <c r="BI136" s="112">
        <f>IF($U$136="nulová",$N$136,0)</f>
        <v>0</v>
      </c>
      <c r="BJ136" s="6" t="s">
        <v>15</v>
      </c>
      <c r="BK136" s="112">
        <f>ROUND($L$136*$K$136,2)</f>
        <v>0</v>
      </c>
      <c r="BL136" s="6" t="s">
        <v>129</v>
      </c>
    </row>
    <row r="137" spans="2:64" s="95" customFormat="1" ht="37.5" customHeight="1">
      <c r="B137" s="96"/>
      <c r="D137" s="97" t="s">
        <v>102</v>
      </c>
      <c r="N137" s="177">
        <f>$BK$137</f>
        <v>0</v>
      </c>
      <c r="O137" s="178"/>
      <c r="P137" s="178"/>
      <c r="Q137" s="178"/>
      <c r="R137" s="99"/>
      <c r="T137" s="100"/>
      <c r="W137" s="101">
        <f>$W$138+$W$145+$W$177</f>
        <v>16.102810999999999</v>
      </c>
      <c r="Y137" s="101">
        <f>$Y$138+$Y$145+$Y$177</f>
        <v>7.2255E-2</v>
      </c>
      <c r="AA137" s="102">
        <f>$AA$138+$AA$145+$AA$177</f>
        <v>0.12977999999999998</v>
      </c>
      <c r="AR137" s="98" t="s">
        <v>79</v>
      </c>
      <c r="AT137" s="98" t="s">
        <v>71</v>
      </c>
      <c r="AU137" s="98" t="s">
        <v>72</v>
      </c>
      <c r="AY137" s="98" t="s">
        <v>124</v>
      </c>
      <c r="BK137" s="103">
        <f>$BK$138+$BK$145+$BK$177</f>
        <v>0</v>
      </c>
    </row>
    <row r="138" spans="2:64" s="95" customFormat="1" ht="21" customHeight="1">
      <c r="B138" s="96"/>
      <c r="D138" s="104" t="s">
        <v>103</v>
      </c>
      <c r="N138" s="179">
        <f>$BK$138</f>
        <v>0</v>
      </c>
      <c r="O138" s="178"/>
      <c r="P138" s="178"/>
      <c r="Q138" s="178"/>
      <c r="R138" s="99"/>
      <c r="T138" s="100"/>
      <c r="W138" s="101">
        <f>SUM($W$139:$W$144)</f>
        <v>0.65870000000000006</v>
      </c>
      <c r="Y138" s="101">
        <f>SUM($Y$139:$Y$144)</f>
        <v>5.4000000000000003E-3</v>
      </c>
      <c r="AA138" s="102">
        <f>SUM($AA$139:$AA$144)</f>
        <v>0</v>
      </c>
      <c r="AR138" s="98" t="s">
        <v>79</v>
      </c>
      <c r="AT138" s="98" t="s">
        <v>71</v>
      </c>
      <c r="AU138" s="98" t="s">
        <v>15</v>
      </c>
      <c r="AY138" s="98" t="s">
        <v>124</v>
      </c>
      <c r="BK138" s="103">
        <f>SUM($BK$139:$BK$144)</f>
        <v>0</v>
      </c>
    </row>
    <row r="139" spans="2:64" s="6" customFormat="1" ht="39" customHeight="1">
      <c r="B139" s="18"/>
      <c r="C139" s="105" t="s">
        <v>148</v>
      </c>
      <c r="D139" s="105" t="s">
        <v>125</v>
      </c>
      <c r="E139" s="106" t="s">
        <v>149</v>
      </c>
      <c r="F139" s="180" t="s">
        <v>150</v>
      </c>
      <c r="G139" s="181"/>
      <c r="H139" s="181"/>
      <c r="I139" s="181"/>
      <c r="J139" s="107" t="s">
        <v>151</v>
      </c>
      <c r="K139" s="108">
        <v>5</v>
      </c>
      <c r="L139" s="182"/>
      <c r="M139" s="181"/>
      <c r="N139" s="182">
        <f>ROUND($L$139*$K$139,2)</f>
        <v>0</v>
      </c>
      <c r="O139" s="181"/>
      <c r="P139" s="181"/>
      <c r="Q139" s="181"/>
      <c r="R139" s="19"/>
      <c r="T139" s="109"/>
      <c r="U139" s="25" t="s">
        <v>37</v>
      </c>
      <c r="V139" s="110">
        <v>0.13</v>
      </c>
      <c r="W139" s="110">
        <f>$V$139*$K$139</f>
        <v>0.65</v>
      </c>
      <c r="X139" s="110">
        <v>2.0000000000000001E-4</v>
      </c>
      <c r="Y139" s="110">
        <f>$X$139*$K$139</f>
        <v>1E-3</v>
      </c>
      <c r="Z139" s="110">
        <v>0</v>
      </c>
      <c r="AA139" s="111">
        <f>$Z$139*$K$139</f>
        <v>0</v>
      </c>
      <c r="AR139" s="6" t="s">
        <v>152</v>
      </c>
      <c r="AT139" s="6" t="s">
        <v>125</v>
      </c>
      <c r="AU139" s="6" t="s">
        <v>79</v>
      </c>
      <c r="AY139" s="6" t="s">
        <v>124</v>
      </c>
      <c r="BE139" s="112">
        <f>IF($U$139="základní",$N$139,0)</f>
        <v>0</v>
      </c>
      <c r="BF139" s="112">
        <f>IF($U$139="snížená",$N$139,0)</f>
        <v>0</v>
      </c>
      <c r="BG139" s="112">
        <f>IF($U$139="zákl. přenesená",$N$139,0)</f>
        <v>0</v>
      </c>
      <c r="BH139" s="112">
        <f>IF($U$139="sníž. přenesená",$N$139,0)</f>
        <v>0</v>
      </c>
      <c r="BI139" s="112">
        <f>IF($U$139="nulová",$N$139,0)</f>
        <v>0</v>
      </c>
      <c r="BJ139" s="6" t="s">
        <v>15</v>
      </c>
      <c r="BK139" s="112">
        <f>ROUND($L$139*$K$139,2)</f>
        <v>0</v>
      </c>
      <c r="BL139" s="6" t="s">
        <v>152</v>
      </c>
    </row>
    <row r="140" spans="2:64" s="6" customFormat="1" ht="15.75" customHeight="1">
      <c r="B140" s="118"/>
      <c r="E140" s="119"/>
      <c r="F140" s="174" t="s">
        <v>148</v>
      </c>
      <c r="G140" s="175"/>
      <c r="H140" s="175"/>
      <c r="I140" s="175"/>
      <c r="K140" s="120">
        <v>5</v>
      </c>
      <c r="R140" s="121"/>
      <c r="T140" s="122"/>
      <c r="AA140" s="123"/>
      <c r="AT140" s="119" t="s">
        <v>131</v>
      </c>
      <c r="AU140" s="119" t="s">
        <v>79</v>
      </c>
      <c r="AV140" s="119" t="s">
        <v>79</v>
      </c>
      <c r="AW140" s="119" t="s">
        <v>96</v>
      </c>
      <c r="AX140" s="119" t="s">
        <v>15</v>
      </c>
      <c r="AY140" s="119" t="s">
        <v>124</v>
      </c>
    </row>
    <row r="141" spans="2:64" s="6" customFormat="1" ht="27" customHeight="1">
      <c r="B141" s="18"/>
      <c r="C141" s="124" t="s">
        <v>153</v>
      </c>
      <c r="D141" s="124" t="s">
        <v>133</v>
      </c>
      <c r="E141" s="125" t="s">
        <v>154</v>
      </c>
      <c r="F141" s="187" t="s">
        <v>155</v>
      </c>
      <c r="G141" s="188"/>
      <c r="H141" s="188"/>
      <c r="I141" s="188"/>
      <c r="J141" s="126" t="s">
        <v>151</v>
      </c>
      <c r="K141" s="127">
        <v>5</v>
      </c>
      <c r="L141" s="189"/>
      <c r="M141" s="188"/>
      <c r="N141" s="189">
        <f>ROUND($L$141*$K$141,2)</f>
        <v>0</v>
      </c>
      <c r="O141" s="181"/>
      <c r="P141" s="181"/>
      <c r="Q141" s="181"/>
      <c r="R141" s="19"/>
      <c r="T141" s="109"/>
      <c r="U141" s="25" t="s">
        <v>37</v>
      </c>
      <c r="V141" s="110">
        <v>0</v>
      </c>
      <c r="W141" s="110">
        <f>$V$141*$K$141</f>
        <v>0</v>
      </c>
      <c r="X141" s="110">
        <v>8.8000000000000003E-4</v>
      </c>
      <c r="Y141" s="110">
        <f>$X$141*$K$141</f>
        <v>4.4000000000000003E-3</v>
      </c>
      <c r="Z141" s="110">
        <v>0</v>
      </c>
      <c r="AA141" s="111">
        <f>$Z$141*$K$141</f>
        <v>0</v>
      </c>
      <c r="AR141" s="6" t="s">
        <v>156</v>
      </c>
      <c r="AT141" s="6" t="s">
        <v>133</v>
      </c>
      <c r="AU141" s="6" t="s">
        <v>79</v>
      </c>
      <c r="AY141" s="6" t="s">
        <v>124</v>
      </c>
      <c r="BE141" s="112">
        <f>IF($U$141="základní",$N$141,0)</f>
        <v>0</v>
      </c>
      <c r="BF141" s="112">
        <f>IF($U$141="snížená",$N$141,0)</f>
        <v>0</v>
      </c>
      <c r="BG141" s="112">
        <f>IF($U$141="zákl. přenesená",$N$141,0)</f>
        <v>0</v>
      </c>
      <c r="BH141" s="112">
        <f>IF($U$141="sníž. přenesená",$N$141,0)</f>
        <v>0</v>
      </c>
      <c r="BI141" s="112">
        <f>IF($U$141="nulová",$N$141,0)</f>
        <v>0</v>
      </c>
      <c r="BJ141" s="6" t="s">
        <v>15</v>
      </c>
      <c r="BK141" s="112">
        <f>ROUND($L$141*$K$141,2)</f>
        <v>0</v>
      </c>
      <c r="BL141" s="6" t="s">
        <v>152</v>
      </c>
    </row>
    <row r="142" spans="2:64" s="6" customFormat="1" ht="27" customHeight="1">
      <c r="B142" s="113"/>
      <c r="E142" s="114"/>
      <c r="F142" s="183" t="s">
        <v>157</v>
      </c>
      <c r="G142" s="184"/>
      <c r="H142" s="184"/>
      <c r="I142" s="184"/>
      <c r="K142" s="114"/>
      <c r="R142" s="115"/>
      <c r="T142" s="116"/>
      <c r="AA142" s="117"/>
      <c r="AT142" s="114" t="s">
        <v>131</v>
      </c>
      <c r="AU142" s="114" t="s">
        <v>79</v>
      </c>
      <c r="AV142" s="114" t="s">
        <v>15</v>
      </c>
      <c r="AW142" s="114" t="s">
        <v>96</v>
      </c>
      <c r="AX142" s="114" t="s">
        <v>72</v>
      </c>
      <c r="AY142" s="114" t="s">
        <v>124</v>
      </c>
    </row>
    <row r="143" spans="2:64" s="6" customFormat="1" ht="15.75" customHeight="1">
      <c r="B143" s="118"/>
      <c r="E143" s="119"/>
      <c r="F143" s="174" t="s">
        <v>148</v>
      </c>
      <c r="G143" s="175"/>
      <c r="H143" s="175"/>
      <c r="I143" s="175"/>
      <c r="K143" s="120">
        <v>5</v>
      </c>
      <c r="R143" s="121"/>
      <c r="T143" s="122"/>
      <c r="AA143" s="123"/>
      <c r="AT143" s="119" t="s">
        <v>131</v>
      </c>
      <c r="AU143" s="119" t="s">
        <v>79</v>
      </c>
      <c r="AV143" s="119" t="s">
        <v>79</v>
      </c>
      <c r="AW143" s="119" t="s">
        <v>96</v>
      </c>
      <c r="AX143" s="119" t="s">
        <v>15</v>
      </c>
      <c r="AY143" s="119" t="s">
        <v>124</v>
      </c>
    </row>
    <row r="144" spans="2:64" s="6" customFormat="1" ht="27" customHeight="1">
      <c r="B144" s="18"/>
      <c r="C144" s="105" t="s">
        <v>158</v>
      </c>
      <c r="D144" s="105" t="s">
        <v>125</v>
      </c>
      <c r="E144" s="106" t="s">
        <v>159</v>
      </c>
      <c r="F144" s="180" t="s">
        <v>160</v>
      </c>
      <c r="G144" s="181"/>
      <c r="H144" s="181"/>
      <c r="I144" s="181"/>
      <c r="J144" s="107" t="s">
        <v>136</v>
      </c>
      <c r="K144" s="108">
        <v>5.0000000000000001E-3</v>
      </c>
      <c r="L144" s="182"/>
      <c r="M144" s="181"/>
      <c r="N144" s="182">
        <f>ROUND($L$144*$K$144,2)</f>
        <v>0</v>
      </c>
      <c r="O144" s="181"/>
      <c r="P144" s="181"/>
      <c r="Q144" s="181"/>
      <c r="R144" s="19"/>
      <c r="T144" s="109"/>
      <c r="U144" s="25" t="s">
        <v>37</v>
      </c>
      <c r="V144" s="110">
        <v>1.74</v>
      </c>
      <c r="W144" s="110">
        <f>$V$144*$K$144</f>
        <v>8.6999999999999994E-3</v>
      </c>
      <c r="X144" s="110">
        <v>0</v>
      </c>
      <c r="Y144" s="110">
        <f>$X$144*$K$144</f>
        <v>0</v>
      </c>
      <c r="Z144" s="110">
        <v>0</v>
      </c>
      <c r="AA144" s="111">
        <f>$Z$144*$K$144</f>
        <v>0</v>
      </c>
      <c r="AR144" s="6" t="s">
        <v>152</v>
      </c>
      <c r="AT144" s="6" t="s">
        <v>125</v>
      </c>
      <c r="AU144" s="6" t="s">
        <v>79</v>
      </c>
      <c r="AY144" s="6" t="s">
        <v>124</v>
      </c>
      <c r="BE144" s="112">
        <f>IF($U$144="základní",$N$144,0)</f>
        <v>0</v>
      </c>
      <c r="BF144" s="112">
        <f>IF($U$144="snížená",$N$144,0)</f>
        <v>0</v>
      </c>
      <c r="BG144" s="112">
        <f>IF($U$144="zákl. přenesená",$N$144,0)</f>
        <v>0</v>
      </c>
      <c r="BH144" s="112">
        <f>IF($U$144="sníž. přenesená",$N$144,0)</f>
        <v>0</v>
      </c>
      <c r="BI144" s="112">
        <f>IF($U$144="nulová",$N$144,0)</f>
        <v>0</v>
      </c>
      <c r="BJ144" s="6" t="s">
        <v>15</v>
      </c>
      <c r="BK144" s="112">
        <f>ROUND($L$144*$K$144,2)</f>
        <v>0</v>
      </c>
      <c r="BL144" s="6" t="s">
        <v>152</v>
      </c>
    </row>
    <row r="145" spans="2:64" s="95" customFormat="1" ht="30.75" customHeight="1">
      <c r="B145" s="96"/>
      <c r="D145" s="104" t="s">
        <v>104</v>
      </c>
      <c r="N145" s="179">
        <f>$BK$145</f>
        <v>0</v>
      </c>
      <c r="O145" s="178"/>
      <c r="P145" s="178"/>
      <c r="Q145" s="178"/>
      <c r="R145" s="99"/>
      <c r="T145" s="100"/>
      <c r="W145" s="101">
        <f>SUM($W$146:$W$176)</f>
        <v>13.138319999999998</v>
      </c>
      <c r="Y145" s="101">
        <f>SUM($Y$146:$Y$176)</f>
        <v>6.4919999999999992E-2</v>
      </c>
      <c r="AA145" s="102">
        <f>SUM($AA$146:$AA$176)</f>
        <v>0.12642999999999999</v>
      </c>
      <c r="AR145" s="98" t="s">
        <v>79</v>
      </c>
      <c r="AT145" s="98" t="s">
        <v>71</v>
      </c>
      <c r="AU145" s="98" t="s">
        <v>15</v>
      </c>
      <c r="AY145" s="98" t="s">
        <v>124</v>
      </c>
      <c r="BK145" s="103">
        <f>SUM($BK$146:$BK$176)</f>
        <v>0</v>
      </c>
    </row>
    <row r="146" spans="2:64" s="6" customFormat="1" ht="15.75" customHeight="1">
      <c r="B146" s="18"/>
      <c r="C146" s="105" t="s">
        <v>137</v>
      </c>
      <c r="D146" s="105" t="s">
        <v>125</v>
      </c>
      <c r="E146" s="106" t="s">
        <v>161</v>
      </c>
      <c r="F146" s="180" t="s">
        <v>162</v>
      </c>
      <c r="G146" s="181"/>
      <c r="H146" s="181"/>
      <c r="I146" s="181"/>
      <c r="J146" s="107" t="s">
        <v>151</v>
      </c>
      <c r="K146" s="108">
        <v>2.5</v>
      </c>
      <c r="L146" s="182"/>
      <c r="M146" s="181"/>
      <c r="N146" s="182">
        <f>ROUND($L$146*$K$146,2)</f>
        <v>0</v>
      </c>
      <c r="O146" s="181"/>
      <c r="P146" s="181"/>
      <c r="Q146" s="181"/>
      <c r="R146" s="19"/>
      <c r="T146" s="109"/>
      <c r="U146" s="25" t="s">
        <v>37</v>
      </c>
      <c r="V146" s="110">
        <v>0.29299999999999998</v>
      </c>
      <c r="W146" s="110">
        <f>$V$146*$K$146</f>
        <v>0.73249999999999993</v>
      </c>
      <c r="X146" s="110">
        <v>0</v>
      </c>
      <c r="Y146" s="110">
        <f>$X$146*$K$146</f>
        <v>0</v>
      </c>
      <c r="Z146" s="110">
        <v>2.6700000000000002E-2</v>
      </c>
      <c r="AA146" s="111">
        <f>$Z$146*$K$146</f>
        <v>6.6750000000000004E-2</v>
      </c>
      <c r="AR146" s="6" t="s">
        <v>152</v>
      </c>
      <c r="AT146" s="6" t="s">
        <v>125</v>
      </c>
      <c r="AU146" s="6" t="s">
        <v>79</v>
      </c>
      <c r="AY146" s="6" t="s">
        <v>124</v>
      </c>
      <c r="BE146" s="112">
        <f>IF($U$146="základní",$N$146,0)</f>
        <v>0</v>
      </c>
      <c r="BF146" s="112">
        <f>IF($U$146="snížená",$N$146,0)</f>
        <v>0</v>
      </c>
      <c r="BG146" s="112">
        <f>IF($U$146="zákl. přenesená",$N$146,0)</f>
        <v>0</v>
      </c>
      <c r="BH146" s="112">
        <f>IF($U$146="sníž. přenesená",$N$146,0)</f>
        <v>0</v>
      </c>
      <c r="BI146" s="112">
        <f>IF($U$146="nulová",$N$146,0)</f>
        <v>0</v>
      </c>
      <c r="BJ146" s="6" t="s">
        <v>15</v>
      </c>
      <c r="BK146" s="112">
        <f>ROUND($L$146*$K$146,2)</f>
        <v>0</v>
      </c>
      <c r="BL146" s="6" t="s">
        <v>152</v>
      </c>
    </row>
    <row r="147" spans="2:64" s="6" customFormat="1" ht="15.75" customHeight="1">
      <c r="B147" s="118"/>
      <c r="E147" s="119"/>
      <c r="F147" s="174" t="s">
        <v>163</v>
      </c>
      <c r="G147" s="175"/>
      <c r="H147" s="175"/>
      <c r="I147" s="175"/>
      <c r="K147" s="120">
        <v>2.5</v>
      </c>
      <c r="R147" s="121"/>
      <c r="T147" s="122"/>
      <c r="AA147" s="123"/>
      <c r="AT147" s="119" t="s">
        <v>131</v>
      </c>
      <c r="AU147" s="119" t="s">
        <v>79</v>
      </c>
      <c r="AV147" s="119" t="s">
        <v>79</v>
      </c>
      <c r="AW147" s="119" t="s">
        <v>96</v>
      </c>
      <c r="AX147" s="119" t="s">
        <v>15</v>
      </c>
      <c r="AY147" s="119" t="s">
        <v>124</v>
      </c>
    </row>
    <row r="148" spans="2:64" s="6" customFormat="1" ht="15.75" customHeight="1">
      <c r="B148" s="18"/>
      <c r="C148" s="105" t="s">
        <v>164</v>
      </c>
      <c r="D148" s="105" t="s">
        <v>125</v>
      </c>
      <c r="E148" s="106" t="s">
        <v>165</v>
      </c>
      <c r="F148" s="180" t="s">
        <v>166</v>
      </c>
      <c r="G148" s="181"/>
      <c r="H148" s="181"/>
      <c r="I148" s="181"/>
      <c r="J148" s="107" t="s">
        <v>167</v>
      </c>
      <c r="K148" s="108">
        <v>1</v>
      </c>
      <c r="L148" s="182"/>
      <c r="M148" s="181"/>
      <c r="N148" s="182">
        <f>ROUND($L$148*$K$148,2)</f>
        <v>0</v>
      </c>
      <c r="O148" s="181"/>
      <c r="P148" s="181"/>
      <c r="Q148" s="181"/>
      <c r="R148" s="19"/>
      <c r="T148" s="109"/>
      <c r="U148" s="25" t="s">
        <v>37</v>
      </c>
      <c r="V148" s="110">
        <v>0.37</v>
      </c>
      <c r="W148" s="110">
        <f>$V$148*$K$148</f>
        <v>0.37</v>
      </c>
      <c r="X148" s="110">
        <v>2.4729999999999999E-2</v>
      </c>
      <c r="Y148" s="110">
        <f>$X$148*$K$148</f>
        <v>2.4729999999999999E-2</v>
      </c>
      <c r="Z148" s="110">
        <v>0</v>
      </c>
      <c r="AA148" s="111">
        <f>$Z$148*$K$148</f>
        <v>0</v>
      </c>
      <c r="AR148" s="6" t="s">
        <v>152</v>
      </c>
      <c r="AT148" s="6" t="s">
        <v>125</v>
      </c>
      <c r="AU148" s="6" t="s">
        <v>79</v>
      </c>
      <c r="AY148" s="6" t="s">
        <v>124</v>
      </c>
      <c r="BE148" s="112">
        <f>IF($U$148="základní",$N$148,0)</f>
        <v>0</v>
      </c>
      <c r="BF148" s="112">
        <f>IF($U$148="snížená",$N$148,0)</f>
        <v>0</v>
      </c>
      <c r="BG148" s="112">
        <f>IF($U$148="zákl. přenesená",$N$148,0)</f>
        <v>0</v>
      </c>
      <c r="BH148" s="112">
        <f>IF($U$148="sníž. přenesená",$N$148,0)</f>
        <v>0</v>
      </c>
      <c r="BI148" s="112">
        <f>IF($U$148="nulová",$N$148,0)</f>
        <v>0</v>
      </c>
      <c r="BJ148" s="6" t="s">
        <v>15</v>
      </c>
      <c r="BK148" s="112">
        <f>ROUND($L$148*$K$148,2)</f>
        <v>0</v>
      </c>
      <c r="BL148" s="6" t="s">
        <v>152</v>
      </c>
    </row>
    <row r="149" spans="2:64" s="6" customFormat="1" ht="15.75" customHeight="1">
      <c r="B149" s="118"/>
      <c r="E149" s="119"/>
      <c r="F149" s="174" t="s">
        <v>15</v>
      </c>
      <c r="G149" s="175"/>
      <c r="H149" s="175"/>
      <c r="I149" s="175"/>
      <c r="K149" s="120">
        <v>1</v>
      </c>
      <c r="R149" s="121"/>
      <c r="T149" s="122"/>
      <c r="AA149" s="123"/>
      <c r="AT149" s="119" t="s">
        <v>131</v>
      </c>
      <c r="AU149" s="119" t="s">
        <v>79</v>
      </c>
      <c r="AV149" s="119" t="s">
        <v>79</v>
      </c>
      <c r="AW149" s="119" t="s">
        <v>96</v>
      </c>
      <c r="AX149" s="119" t="s">
        <v>15</v>
      </c>
      <c r="AY149" s="119" t="s">
        <v>124</v>
      </c>
    </row>
    <row r="150" spans="2:64" s="6" customFormat="1" ht="27" customHeight="1">
      <c r="B150" s="18"/>
      <c r="C150" s="105" t="s">
        <v>20</v>
      </c>
      <c r="D150" s="105" t="s">
        <v>125</v>
      </c>
      <c r="E150" s="106" t="s">
        <v>168</v>
      </c>
      <c r="F150" s="180" t="s">
        <v>169</v>
      </c>
      <c r="G150" s="181"/>
      <c r="H150" s="181"/>
      <c r="I150" s="181"/>
      <c r="J150" s="107" t="s">
        <v>167</v>
      </c>
      <c r="K150" s="108">
        <v>1</v>
      </c>
      <c r="L150" s="182"/>
      <c r="M150" s="181"/>
      <c r="N150" s="182">
        <f>ROUND($L$150*$K$150,2)</f>
        <v>0</v>
      </c>
      <c r="O150" s="181"/>
      <c r="P150" s="181"/>
      <c r="Q150" s="181"/>
      <c r="R150" s="19"/>
      <c r="T150" s="109"/>
      <c r="U150" s="25" t="s">
        <v>37</v>
      </c>
      <c r="V150" s="110">
        <v>0.35</v>
      </c>
      <c r="W150" s="110">
        <f>$V$150*$K$150</f>
        <v>0.35</v>
      </c>
      <c r="X150" s="110">
        <v>2.4029999999999999E-2</v>
      </c>
      <c r="Y150" s="110">
        <f>$X$150*$K$150</f>
        <v>2.4029999999999999E-2</v>
      </c>
      <c r="Z150" s="110">
        <v>0</v>
      </c>
      <c r="AA150" s="111">
        <f>$Z$150*$K$150</f>
        <v>0</v>
      </c>
      <c r="AR150" s="6" t="s">
        <v>152</v>
      </c>
      <c r="AT150" s="6" t="s">
        <v>125</v>
      </c>
      <c r="AU150" s="6" t="s">
        <v>79</v>
      </c>
      <c r="AY150" s="6" t="s">
        <v>124</v>
      </c>
      <c r="BE150" s="112">
        <f>IF($U$150="základní",$N$150,0)</f>
        <v>0</v>
      </c>
      <c r="BF150" s="112">
        <f>IF($U$150="snížená",$N$150,0)</f>
        <v>0</v>
      </c>
      <c r="BG150" s="112">
        <f>IF($U$150="zákl. přenesená",$N$150,0)</f>
        <v>0</v>
      </c>
      <c r="BH150" s="112">
        <f>IF($U$150="sníž. přenesená",$N$150,0)</f>
        <v>0</v>
      </c>
      <c r="BI150" s="112">
        <f>IF($U$150="nulová",$N$150,0)</f>
        <v>0</v>
      </c>
      <c r="BJ150" s="6" t="s">
        <v>15</v>
      </c>
      <c r="BK150" s="112">
        <f>ROUND($L$150*$K$150,2)</f>
        <v>0</v>
      </c>
      <c r="BL150" s="6" t="s">
        <v>152</v>
      </c>
    </row>
    <row r="151" spans="2:64" s="6" customFormat="1" ht="27" customHeight="1">
      <c r="B151" s="113"/>
      <c r="E151" s="114"/>
      <c r="F151" s="183" t="s">
        <v>170</v>
      </c>
      <c r="G151" s="184"/>
      <c r="H151" s="184"/>
      <c r="I151" s="184"/>
      <c r="K151" s="114"/>
      <c r="R151" s="115"/>
      <c r="T151" s="116"/>
      <c r="AA151" s="117"/>
      <c r="AT151" s="114" t="s">
        <v>131</v>
      </c>
      <c r="AU151" s="114" t="s">
        <v>79</v>
      </c>
      <c r="AV151" s="114" t="s">
        <v>15</v>
      </c>
      <c r="AW151" s="114" t="s">
        <v>96</v>
      </c>
      <c r="AX151" s="114" t="s">
        <v>72</v>
      </c>
      <c r="AY151" s="114" t="s">
        <v>124</v>
      </c>
    </row>
    <row r="152" spans="2:64" s="6" customFormat="1" ht="15.75" customHeight="1">
      <c r="B152" s="118"/>
      <c r="E152" s="119"/>
      <c r="F152" s="174" t="s">
        <v>15</v>
      </c>
      <c r="G152" s="175"/>
      <c r="H152" s="175"/>
      <c r="I152" s="175"/>
      <c r="K152" s="120">
        <v>1</v>
      </c>
      <c r="R152" s="121"/>
      <c r="T152" s="122"/>
      <c r="AA152" s="123"/>
      <c r="AT152" s="119" t="s">
        <v>131</v>
      </c>
      <c r="AU152" s="119" t="s">
        <v>79</v>
      </c>
      <c r="AV152" s="119" t="s">
        <v>79</v>
      </c>
      <c r="AW152" s="119" t="s">
        <v>96</v>
      </c>
      <c r="AX152" s="119" t="s">
        <v>15</v>
      </c>
      <c r="AY152" s="119" t="s">
        <v>124</v>
      </c>
    </row>
    <row r="153" spans="2:64" s="6" customFormat="1" ht="15.75" customHeight="1">
      <c r="B153" s="18"/>
      <c r="C153" s="105" t="s">
        <v>171</v>
      </c>
      <c r="D153" s="105" t="s">
        <v>125</v>
      </c>
      <c r="E153" s="106" t="s">
        <v>172</v>
      </c>
      <c r="F153" s="180" t="s">
        <v>173</v>
      </c>
      <c r="G153" s="181"/>
      <c r="H153" s="181"/>
      <c r="I153" s="181"/>
      <c r="J153" s="107" t="s">
        <v>151</v>
      </c>
      <c r="K153" s="108">
        <v>4</v>
      </c>
      <c r="L153" s="182"/>
      <c r="M153" s="181"/>
      <c r="N153" s="182">
        <f>ROUND($L$153*$K$153,2)</f>
        <v>0</v>
      </c>
      <c r="O153" s="181"/>
      <c r="P153" s="181"/>
      <c r="Q153" s="181"/>
      <c r="R153" s="19"/>
      <c r="T153" s="109"/>
      <c r="U153" s="25" t="s">
        <v>37</v>
      </c>
      <c r="V153" s="110">
        <v>0.41299999999999998</v>
      </c>
      <c r="W153" s="110">
        <f>$V$153*$K$153</f>
        <v>1.6519999999999999</v>
      </c>
      <c r="X153" s="110">
        <v>0</v>
      </c>
      <c r="Y153" s="110">
        <f>$X$153*$K$153</f>
        <v>0</v>
      </c>
      <c r="Z153" s="110">
        <v>1.4919999999999999E-2</v>
      </c>
      <c r="AA153" s="111">
        <f>$Z$153*$K$153</f>
        <v>5.9679999999999997E-2</v>
      </c>
      <c r="AR153" s="6" t="s">
        <v>152</v>
      </c>
      <c r="AT153" s="6" t="s">
        <v>125</v>
      </c>
      <c r="AU153" s="6" t="s">
        <v>79</v>
      </c>
      <c r="AY153" s="6" t="s">
        <v>124</v>
      </c>
      <c r="BE153" s="112">
        <f>IF($U$153="základní",$N$153,0)</f>
        <v>0</v>
      </c>
      <c r="BF153" s="112">
        <f>IF($U$153="snížená",$N$153,0)</f>
        <v>0</v>
      </c>
      <c r="BG153" s="112">
        <f>IF($U$153="zákl. přenesená",$N$153,0)</f>
        <v>0</v>
      </c>
      <c r="BH153" s="112">
        <f>IF($U$153="sníž. přenesená",$N$153,0)</f>
        <v>0</v>
      </c>
      <c r="BI153" s="112">
        <f>IF($U$153="nulová",$N$153,0)</f>
        <v>0</v>
      </c>
      <c r="BJ153" s="6" t="s">
        <v>15</v>
      </c>
      <c r="BK153" s="112">
        <f>ROUND($L$153*$K$153,2)</f>
        <v>0</v>
      </c>
      <c r="BL153" s="6" t="s">
        <v>152</v>
      </c>
    </row>
    <row r="154" spans="2:64" s="6" customFormat="1" ht="15.75" customHeight="1">
      <c r="B154" s="118"/>
      <c r="E154" s="119"/>
      <c r="F154" s="174" t="s">
        <v>129</v>
      </c>
      <c r="G154" s="175"/>
      <c r="H154" s="175"/>
      <c r="I154" s="175"/>
      <c r="K154" s="120">
        <v>4</v>
      </c>
      <c r="R154" s="121"/>
      <c r="T154" s="122"/>
      <c r="AA154" s="123"/>
      <c r="AT154" s="119" t="s">
        <v>131</v>
      </c>
      <c r="AU154" s="119" t="s">
        <v>79</v>
      </c>
      <c r="AV154" s="119" t="s">
        <v>79</v>
      </c>
      <c r="AW154" s="119" t="s">
        <v>96</v>
      </c>
      <c r="AX154" s="119" t="s">
        <v>15</v>
      </c>
      <c r="AY154" s="119" t="s">
        <v>124</v>
      </c>
    </row>
    <row r="155" spans="2:64" s="6" customFormat="1" ht="27" customHeight="1">
      <c r="B155" s="18"/>
      <c r="C155" s="105" t="s">
        <v>174</v>
      </c>
      <c r="D155" s="105" t="s">
        <v>125</v>
      </c>
      <c r="E155" s="106" t="s">
        <v>175</v>
      </c>
      <c r="F155" s="180" t="s">
        <v>176</v>
      </c>
      <c r="G155" s="181"/>
      <c r="H155" s="181"/>
      <c r="I155" s="181"/>
      <c r="J155" s="107" t="s">
        <v>151</v>
      </c>
      <c r="K155" s="108">
        <v>3</v>
      </c>
      <c r="L155" s="182"/>
      <c r="M155" s="181"/>
      <c r="N155" s="182">
        <f>ROUND($L$155*$K$155,2)</f>
        <v>0</v>
      </c>
      <c r="O155" s="181"/>
      <c r="P155" s="181"/>
      <c r="Q155" s="181"/>
      <c r="R155" s="19"/>
      <c r="T155" s="109"/>
      <c r="U155" s="25" t="s">
        <v>37</v>
      </c>
      <c r="V155" s="110">
        <v>0.40400000000000003</v>
      </c>
      <c r="W155" s="110">
        <f>$V$155*$K$155</f>
        <v>1.2120000000000002</v>
      </c>
      <c r="X155" s="110">
        <v>2.7699999999999999E-3</v>
      </c>
      <c r="Y155" s="110">
        <f>$X$155*$K$155</f>
        <v>8.3099999999999997E-3</v>
      </c>
      <c r="Z155" s="110">
        <v>0</v>
      </c>
      <c r="AA155" s="111">
        <f>$Z$155*$K$155</f>
        <v>0</v>
      </c>
      <c r="AR155" s="6" t="s">
        <v>152</v>
      </c>
      <c r="AT155" s="6" t="s">
        <v>125</v>
      </c>
      <c r="AU155" s="6" t="s">
        <v>79</v>
      </c>
      <c r="AY155" s="6" t="s">
        <v>124</v>
      </c>
      <c r="BE155" s="112">
        <f>IF($U$155="základní",$N$155,0)</f>
        <v>0</v>
      </c>
      <c r="BF155" s="112">
        <f>IF($U$155="snížená",$N$155,0)</f>
        <v>0</v>
      </c>
      <c r="BG155" s="112">
        <f>IF($U$155="zákl. přenesená",$N$155,0)</f>
        <v>0</v>
      </c>
      <c r="BH155" s="112">
        <f>IF($U$155="sníž. přenesená",$N$155,0)</f>
        <v>0</v>
      </c>
      <c r="BI155" s="112">
        <f>IF($U$155="nulová",$N$155,0)</f>
        <v>0</v>
      </c>
      <c r="BJ155" s="6" t="s">
        <v>15</v>
      </c>
      <c r="BK155" s="112">
        <f>ROUND($L$155*$K$155,2)</f>
        <v>0</v>
      </c>
      <c r="BL155" s="6" t="s">
        <v>152</v>
      </c>
    </row>
    <row r="156" spans="2:64" s="6" customFormat="1" ht="15.75" customHeight="1">
      <c r="B156" s="118"/>
      <c r="E156" s="119"/>
      <c r="F156" s="174" t="s">
        <v>177</v>
      </c>
      <c r="G156" s="175"/>
      <c r="H156" s="175"/>
      <c r="I156" s="175"/>
      <c r="K156" s="120">
        <v>2.875</v>
      </c>
      <c r="R156" s="121"/>
      <c r="T156" s="122"/>
      <c r="AA156" s="123"/>
      <c r="AT156" s="119" t="s">
        <v>131</v>
      </c>
      <c r="AU156" s="119" t="s">
        <v>79</v>
      </c>
      <c r="AV156" s="119" t="s">
        <v>79</v>
      </c>
      <c r="AW156" s="119" t="s">
        <v>96</v>
      </c>
      <c r="AX156" s="119" t="s">
        <v>72</v>
      </c>
      <c r="AY156" s="119" t="s">
        <v>124</v>
      </c>
    </row>
    <row r="157" spans="2:64" s="6" customFormat="1" ht="15.75" customHeight="1">
      <c r="B157" s="128"/>
      <c r="E157" s="129"/>
      <c r="F157" s="185" t="s">
        <v>139</v>
      </c>
      <c r="G157" s="186"/>
      <c r="H157" s="186"/>
      <c r="I157" s="186"/>
      <c r="K157" s="130">
        <v>2.875</v>
      </c>
      <c r="R157" s="131"/>
      <c r="T157" s="132"/>
      <c r="AA157" s="133"/>
      <c r="AT157" s="129" t="s">
        <v>131</v>
      </c>
      <c r="AU157" s="129" t="s">
        <v>79</v>
      </c>
      <c r="AV157" s="129" t="s">
        <v>129</v>
      </c>
      <c r="AW157" s="129" t="s">
        <v>96</v>
      </c>
      <c r="AX157" s="129" t="s">
        <v>72</v>
      </c>
      <c r="AY157" s="129" t="s">
        <v>124</v>
      </c>
    </row>
    <row r="158" spans="2:64" s="6" customFormat="1" ht="15.75" customHeight="1">
      <c r="B158" s="118"/>
      <c r="E158" s="119"/>
      <c r="F158" s="174" t="s">
        <v>141</v>
      </c>
      <c r="G158" s="175"/>
      <c r="H158" s="175"/>
      <c r="I158" s="175"/>
      <c r="K158" s="120">
        <v>3</v>
      </c>
      <c r="R158" s="121"/>
      <c r="T158" s="122"/>
      <c r="AA158" s="123"/>
      <c r="AT158" s="119" t="s">
        <v>131</v>
      </c>
      <c r="AU158" s="119" t="s">
        <v>79</v>
      </c>
      <c r="AV158" s="119" t="s">
        <v>79</v>
      </c>
      <c r="AW158" s="119" t="s">
        <v>96</v>
      </c>
      <c r="AX158" s="119" t="s">
        <v>15</v>
      </c>
      <c r="AY158" s="119" t="s">
        <v>124</v>
      </c>
    </row>
    <row r="159" spans="2:64" s="6" customFormat="1" ht="27" customHeight="1">
      <c r="B159" s="18"/>
      <c r="C159" s="105" t="s">
        <v>178</v>
      </c>
      <c r="D159" s="105" t="s">
        <v>125</v>
      </c>
      <c r="E159" s="106" t="s">
        <v>179</v>
      </c>
      <c r="F159" s="180" t="s">
        <v>180</v>
      </c>
      <c r="G159" s="181"/>
      <c r="H159" s="181"/>
      <c r="I159" s="181"/>
      <c r="J159" s="107" t="s">
        <v>151</v>
      </c>
      <c r="K159" s="108">
        <v>5</v>
      </c>
      <c r="L159" s="182"/>
      <c r="M159" s="181"/>
      <c r="N159" s="182">
        <f>ROUND($L$159*$K$159,2)</f>
        <v>0</v>
      </c>
      <c r="O159" s="181"/>
      <c r="P159" s="181"/>
      <c r="Q159" s="181"/>
      <c r="R159" s="19"/>
      <c r="T159" s="109"/>
      <c r="U159" s="25" t="s">
        <v>37</v>
      </c>
      <c r="V159" s="110">
        <v>0.43</v>
      </c>
      <c r="W159" s="110">
        <f>$V$159*$K$159</f>
        <v>2.15</v>
      </c>
      <c r="X159" s="110">
        <v>8.4000000000000003E-4</v>
      </c>
      <c r="Y159" s="110">
        <f>$X$159*$K$159</f>
        <v>4.2000000000000006E-3</v>
      </c>
      <c r="Z159" s="110">
        <v>0</v>
      </c>
      <c r="AA159" s="111">
        <f>$Z$159*$K$159</f>
        <v>0</v>
      </c>
      <c r="AR159" s="6" t="s">
        <v>152</v>
      </c>
      <c r="AT159" s="6" t="s">
        <v>125</v>
      </c>
      <c r="AU159" s="6" t="s">
        <v>79</v>
      </c>
      <c r="AY159" s="6" t="s">
        <v>124</v>
      </c>
      <c r="BE159" s="112">
        <f>IF($U$159="základní",$N$159,0)</f>
        <v>0</v>
      </c>
      <c r="BF159" s="112">
        <f>IF($U$159="snížená",$N$159,0)</f>
        <v>0</v>
      </c>
      <c r="BG159" s="112">
        <f>IF($U$159="zákl. přenesená",$N$159,0)</f>
        <v>0</v>
      </c>
      <c r="BH159" s="112">
        <f>IF($U$159="sníž. přenesená",$N$159,0)</f>
        <v>0</v>
      </c>
      <c r="BI159" s="112">
        <f>IF($U$159="nulová",$N$159,0)</f>
        <v>0</v>
      </c>
      <c r="BJ159" s="6" t="s">
        <v>15</v>
      </c>
      <c r="BK159" s="112">
        <f>ROUND($L$159*$K$159,2)</f>
        <v>0</v>
      </c>
      <c r="BL159" s="6" t="s">
        <v>152</v>
      </c>
    </row>
    <row r="160" spans="2:64" s="6" customFormat="1" ht="15.75" customHeight="1">
      <c r="B160" s="118"/>
      <c r="E160" s="119"/>
      <c r="F160" s="174" t="s">
        <v>181</v>
      </c>
      <c r="G160" s="175"/>
      <c r="H160" s="175"/>
      <c r="I160" s="175"/>
      <c r="K160" s="120">
        <v>4.5999999999999996</v>
      </c>
      <c r="R160" s="121"/>
      <c r="T160" s="122"/>
      <c r="AA160" s="123"/>
      <c r="AT160" s="119" t="s">
        <v>131</v>
      </c>
      <c r="AU160" s="119" t="s">
        <v>79</v>
      </c>
      <c r="AV160" s="119" t="s">
        <v>79</v>
      </c>
      <c r="AW160" s="119" t="s">
        <v>96</v>
      </c>
      <c r="AX160" s="119" t="s">
        <v>72</v>
      </c>
      <c r="AY160" s="119" t="s">
        <v>124</v>
      </c>
    </row>
    <row r="161" spans="2:64" s="6" customFormat="1" ht="15.75" customHeight="1">
      <c r="B161" s="128"/>
      <c r="E161" s="129"/>
      <c r="F161" s="185" t="s">
        <v>139</v>
      </c>
      <c r="G161" s="186"/>
      <c r="H161" s="186"/>
      <c r="I161" s="186"/>
      <c r="K161" s="130">
        <v>4.5999999999999996</v>
      </c>
      <c r="R161" s="131"/>
      <c r="T161" s="132"/>
      <c r="AA161" s="133"/>
      <c r="AT161" s="129" t="s">
        <v>131</v>
      </c>
      <c r="AU161" s="129" t="s">
        <v>79</v>
      </c>
      <c r="AV161" s="129" t="s">
        <v>129</v>
      </c>
      <c r="AW161" s="129" t="s">
        <v>96</v>
      </c>
      <c r="AX161" s="129" t="s">
        <v>72</v>
      </c>
      <c r="AY161" s="129" t="s">
        <v>124</v>
      </c>
    </row>
    <row r="162" spans="2:64" s="6" customFormat="1" ht="15.75" customHeight="1">
      <c r="B162" s="118"/>
      <c r="E162" s="119"/>
      <c r="F162" s="174" t="s">
        <v>148</v>
      </c>
      <c r="G162" s="175"/>
      <c r="H162" s="175"/>
      <c r="I162" s="175"/>
      <c r="K162" s="120">
        <v>5</v>
      </c>
      <c r="R162" s="121"/>
      <c r="T162" s="122"/>
      <c r="AA162" s="123"/>
      <c r="AT162" s="119" t="s">
        <v>131</v>
      </c>
      <c r="AU162" s="119" t="s">
        <v>79</v>
      </c>
      <c r="AV162" s="119" t="s">
        <v>79</v>
      </c>
      <c r="AW162" s="119" t="s">
        <v>96</v>
      </c>
      <c r="AX162" s="119" t="s">
        <v>15</v>
      </c>
      <c r="AY162" s="119" t="s">
        <v>124</v>
      </c>
    </row>
    <row r="163" spans="2:64" s="6" customFormat="1" ht="51" customHeight="1">
      <c r="B163" s="18"/>
      <c r="C163" s="105" t="s">
        <v>182</v>
      </c>
      <c r="D163" s="105" t="s">
        <v>125</v>
      </c>
      <c r="E163" s="106" t="s">
        <v>183</v>
      </c>
      <c r="F163" s="180" t="s">
        <v>184</v>
      </c>
      <c r="G163" s="181"/>
      <c r="H163" s="181"/>
      <c r="I163" s="181"/>
      <c r="J163" s="107" t="s">
        <v>167</v>
      </c>
      <c r="K163" s="108">
        <v>1</v>
      </c>
      <c r="L163" s="182"/>
      <c r="M163" s="181"/>
      <c r="N163" s="182">
        <f>ROUND($L$163*$K$163,2)</f>
        <v>0</v>
      </c>
      <c r="O163" s="181"/>
      <c r="P163" s="181"/>
      <c r="Q163" s="181"/>
      <c r="R163" s="19"/>
      <c r="T163" s="109"/>
      <c r="U163" s="25" t="s">
        <v>37</v>
      </c>
      <c r="V163" s="110">
        <v>0.22500000000000001</v>
      </c>
      <c r="W163" s="110">
        <f>$V$163*$K$163</f>
        <v>0.22500000000000001</v>
      </c>
      <c r="X163" s="110">
        <v>3.65E-3</v>
      </c>
      <c r="Y163" s="110">
        <f>$X$163*$K$163</f>
        <v>3.65E-3</v>
      </c>
      <c r="Z163" s="110">
        <v>0</v>
      </c>
      <c r="AA163" s="111">
        <f>$Z$163*$K$163</f>
        <v>0</v>
      </c>
      <c r="AR163" s="6" t="s">
        <v>152</v>
      </c>
      <c r="AT163" s="6" t="s">
        <v>125</v>
      </c>
      <c r="AU163" s="6" t="s">
        <v>79</v>
      </c>
      <c r="AY163" s="6" t="s">
        <v>124</v>
      </c>
      <c r="BE163" s="112">
        <f>IF($U$163="základní",$N$163,0)</f>
        <v>0</v>
      </c>
      <c r="BF163" s="112">
        <f>IF($U$163="snížená",$N$163,0)</f>
        <v>0</v>
      </c>
      <c r="BG163" s="112">
        <f>IF($U$163="zákl. přenesená",$N$163,0)</f>
        <v>0</v>
      </c>
      <c r="BH163" s="112">
        <f>IF($U$163="sníž. přenesená",$N$163,0)</f>
        <v>0</v>
      </c>
      <c r="BI163" s="112">
        <f>IF($U$163="nulová",$N$163,0)</f>
        <v>0</v>
      </c>
      <c r="BJ163" s="6" t="s">
        <v>15</v>
      </c>
      <c r="BK163" s="112">
        <f>ROUND($L$163*$K$163,2)</f>
        <v>0</v>
      </c>
      <c r="BL163" s="6" t="s">
        <v>152</v>
      </c>
    </row>
    <row r="164" spans="2:64" s="6" customFormat="1" ht="15.75" customHeight="1">
      <c r="B164" s="118"/>
      <c r="E164" s="119"/>
      <c r="F164" s="174" t="s">
        <v>15</v>
      </c>
      <c r="G164" s="175"/>
      <c r="H164" s="175"/>
      <c r="I164" s="175"/>
      <c r="K164" s="120">
        <v>1</v>
      </c>
      <c r="R164" s="121"/>
      <c r="T164" s="122"/>
      <c r="AA164" s="123"/>
      <c r="AT164" s="119" t="s">
        <v>131</v>
      </c>
      <c r="AU164" s="119" t="s">
        <v>79</v>
      </c>
      <c r="AV164" s="119" t="s">
        <v>79</v>
      </c>
      <c r="AW164" s="119" t="s">
        <v>96</v>
      </c>
      <c r="AX164" s="119" t="s">
        <v>15</v>
      </c>
      <c r="AY164" s="119" t="s">
        <v>124</v>
      </c>
    </row>
    <row r="165" spans="2:64" s="6" customFormat="1" ht="15.75" customHeight="1">
      <c r="B165" s="18"/>
      <c r="C165" s="105" t="s">
        <v>8</v>
      </c>
      <c r="D165" s="105" t="s">
        <v>125</v>
      </c>
      <c r="E165" s="106" t="s">
        <v>185</v>
      </c>
      <c r="F165" s="180" t="s">
        <v>186</v>
      </c>
      <c r="G165" s="181"/>
      <c r="H165" s="181"/>
      <c r="I165" s="181"/>
      <c r="J165" s="107" t="s">
        <v>151</v>
      </c>
      <c r="K165" s="108">
        <v>3</v>
      </c>
      <c r="L165" s="182"/>
      <c r="M165" s="181"/>
      <c r="N165" s="182">
        <f>ROUND($L$165*$K$165,2)</f>
        <v>0</v>
      </c>
      <c r="O165" s="181"/>
      <c r="P165" s="181"/>
      <c r="Q165" s="181"/>
      <c r="R165" s="19"/>
      <c r="T165" s="109"/>
      <c r="U165" s="25" t="s">
        <v>37</v>
      </c>
      <c r="V165" s="110">
        <v>5.8999999999999997E-2</v>
      </c>
      <c r="W165" s="110">
        <f>$V$165*$K$165</f>
        <v>0.17699999999999999</v>
      </c>
      <c r="X165" s="110">
        <v>0</v>
      </c>
      <c r="Y165" s="110">
        <f>$X$165*$K$165</f>
        <v>0</v>
      </c>
      <c r="Z165" s="110">
        <v>0</v>
      </c>
      <c r="AA165" s="111">
        <f>$Z$165*$K$165</f>
        <v>0</v>
      </c>
      <c r="AR165" s="6" t="s">
        <v>152</v>
      </c>
      <c r="AT165" s="6" t="s">
        <v>125</v>
      </c>
      <c r="AU165" s="6" t="s">
        <v>79</v>
      </c>
      <c r="AY165" s="6" t="s">
        <v>124</v>
      </c>
      <c r="BE165" s="112">
        <f>IF($U$165="základní",$N$165,0)</f>
        <v>0</v>
      </c>
      <c r="BF165" s="112">
        <f>IF($U$165="snížená",$N$165,0)</f>
        <v>0</v>
      </c>
      <c r="BG165" s="112">
        <f>IF($U$165="zákl. přenesená",$N$165,0)</f>
        <v>0</v>
      </c>
      <c r="BH165" s="112">
        <f>IF($U$165="sníž. přenesená",$N$165,0)</f>
        <v>0</v>
      </c>
      <c r="BI165" s="112">
        <f>IF($U$165="nulová",$N$165,0)</f>
        <v>0</v>
      </c>
      <c r="BJ165" s="6" t="s">
        <v>15</v>
      </c>
      <c r="BK165" s="112">
        <f>ROUND($L$165*$K$165,2)</f>
        <v>0</v>
      </c>
      <c r="BL165" s="6" t="s">
        <v>152</v>
      </c>
    </row>
    <row r="166" spans="2:64" s="6" customFormat="1" ht="15.75" customHeight="1">
      <c r="B166" s="118"/>
      <c r="E166" s="119"/>
      <c r="F166" s="174" t="s">
        <v>141</v>
      </c>
      <c r="G166" s="175"/>
      <c r="H166" s="175"/>
      <c r="I166" s="175"/>
      <c r="K166" s="120">
        <v>3</v>
      </c>
      <c r="R166" s="121"/>
      <c r="T166" s="122"/>
      <c r="AA166" s="123"/>
      <c r="AT166" s="119" t="s">
        <v>131</v>
      </c>
      <c r="AU166" s="119" t="s">
        <v>79</v>
      </c>
      <c r="AV166" s="119" t="s">
        <v>79</v>
      </c>
      <c r="AW166" s="119" t="s">
        <v>96</v>
      </c>
      <c r="AX166" s="119" t="s">
        <v>15</v>
      </c>
      <c r="AY166" s="119" t="s">
        <v>124</v>
      </c>
    </row>
    <row r="167" spans="2:64" s="6" customFormat="1" ht="27" customHeight="1">
      <c r="B167" s="18"/>
      <c r="C167" s="105" t="s">
        <v>152</v>
      </c>
      <c r="D167" s="105" t="s">
        <v>125</v>
      </c>
      <c r="E167" s="106" t="s">
        <v>187</v>
      </c>
      <c r="F167" s="180" t="s">
        <v>188</v>
      </c>
      <c r="G167" s="181"/>
      <c r="H167" s="181"/>
      <c r="I167" s="181"/>
      <c r="J167" s="107" t="s">
        <v>151</v>
      </c>
      <c r="K167" s="108">
        <v>10</v>
      </c>
      <c r="L167" s="182"/>
      <c r="M167" s="181"/>
      <c r="N167" s="182">
        <f>ROUND($L$167*$K$167,2)</f>
        <v>0</v>
      </c>
      <c r="O167" s="181"/>
      <c r="P167" s="181"/>
      <c r="Q167" s="181"/>
      <c r="R167" s="19"/>
      <c r="T167" s="109"/>
      <c r="U167" s="25" t="s">
        <v>37</v>
      </c>
      <c r="V167" s="110">
        <v>7.9000000000000001E-2</v>
      </c>
      <c r="W167" s="110">
        <f>$V$167*$K$167</f>
        <v>0.79</v>
      </c>
      <c r="X167" s="110">
        <v>0</v>
      </c>
      <c r="Y167" s="110">
        <f>$X$167*$K$167</f>
        <v>0</v>
      </c>
      <c r="Z167" s="110">
        <v>0</v>
      </c>
      <c r="AA167" s="111">
        <f>$Z$167*$K$167</f>
        <v>0</v>
      </c>
      <c r="AR167" s="6" t="s">
        <v>152</v>
      </c>
      <c r="AT167" s="6" t="s">
        <v>125</v>
      </c>
      <c r="AU167" s="6" t="s">
        <v>79</v>
      </c>
      <c r="AY167" s="6" t="s">
        <v>124</v>
      </c>
      <c r="BE167" s="112">
        <f>IF($U$167="základní",$N$167,0)</f>
        <v>0</v>
      </c>
      <c r="BF167" s="112">
        <f>IF($U$167="snížená",$N$167,0)</f>
        <v>0</v>
      </c>
      <c r="BG167" s="112">
        <f>IF($U$167="zákl. přenesená",$N$167,0)</f>
        <v>0</v>
      </c>
      <c r="BH167" s="112">
        <f>IF($U$167="sníž. přenesená",$N$167,0)</f>
        <v>0</v>
      </c>
      <c r="BI167" s="112">
        <f>IF($U$167="nulová",$N$167,0)</f>
        <v>0</v>
      </c>
      <c r="BJ167" s="6" t="s">
        <v>15</v>
      </c>
      <c r="BK167" s="112">
        <f>ROUND($L$167*$K$167,2)</f>
        <v>0</v>
      </c>
      <c r="BL167" s="6" t="s">
        <v>152</v>
      </c>
    </row>
    <row r="168" spans="2:64" s="6" customFormat="1" ht="15.75" customHeight="1">
      <c r="B168" s="118"/>
      <c r="E168" s="119"/>
      <c r="F168" s="174" t="s">
        <v>20</v>
      </c>
      <c r="G168" s="175"/>
      <c r="H168" s="175"/>
      <c r="I168" s="175"/>
      <c r="K168" s="120">
        <v>10</v>
      </c>
      <c r="R168" s="121"/>
      <c r="T168" s="122"/>
      <c r="AA168" s="123"/>
      <c r="AT168" s="119" t="s">
        <v>131</v>
      </c>
      <c r="AU168" s="119" t="s">
        <v>79</v>
      </c>
      <c r="AV168" s="119" t="s">
        <v>79</v>
      </c>
      <c r="AW168" s="119" t="s">
        <v>96</v>
      </c>
      <c r="AX168" s="119" t="s">
        <v>15</v>
      </c>
      <c r="AY168" s="119" t="s">
        <v>124</v>
      </c>
    </row>
    <row r="169" spans="2:64" s="6" customFormat="1" ht="27" customHeight="1">
      <c r="B169" s="18"/>
      <c r="C169" s="105" t="s">
        <v>189</v>
      </c>
      <c r="D169" s="105" t="s">
        <v>125</v>
      </c>
      <c r="E169" s="106" t="s">
        <v>190</v>
      </c>
      <c r="F169" s="180" t="s">
        <v>191</v>
      </c>
      <c r="G169" s="181"/>
      <c r="H169" s="181"/>
      <c r="I169" s="181"/>
      <c r="J169" s="107" t="s">
        <v>151</v>
      </c>
      <c r="K169" s="108">
        <v>5</v>
      </c>
      <c r="L169" s="182"/>
      <c r="M169" s="181"/>
      <c r="N169" s="182">
        <f>ROUND($L$169*$K$169,2)</f>
        <v>0</v>
      </c>
      <c r="O169" s="181"/>
      <c r="P169" s="181"/>
      <c r="Q169" s="181"/>
      <c r="R169" s="19"/>
      <c r="T169" s="109"/>
      <c r="U169" s="25" t="s">
        <v>37</v>
      </c>
      <c r="V169" s="110">
        <v>5.8999999999999997E-2</v>
      </c>
      <c r="W169" s="110">
        <f>$V$169*$K$169</f>
        <v>0.29499999999999998</v>
      </c>
      <c r="X169" s="110">
        <v>0</v>
      </c>
      <c r="Y169" s="110">
        <f>$X$169*$K$169</f>
        <v>0</v>
      </c>
      <c r="Z169" s="110">
        <v>0</v>
      </c>
      <c r="AA169" s="111">
        <f>$Z$169*$K$169</f>
        <v>0</v>
      </c>
      <c r="AR169" s="6" t="s">
        <v>152</v>
      </c>
      <c r="AT169" s="6" t="s">
        <v>125</v>
      </c>
      <c r="AU169" s="6" t="s">
        <v>79</v>
      </c>
      <c r="AY169" s="6" t="s">
        <v>124</v>
      </c>
      <c r="BE169" s="112">
        <f>IF($U$169="základní",$N$169,0)</f>
        <v>0</v>
      </c>
      <c r="BF169" s="112">
        <f>IF($U$169="snížená",$N$169,0)</f>
        <v>0</v>
      </c>
      <c r="BG169" s="112">
        <f>IF($U$169="zákl. přenesená",$N$169,0)</f>
        <v>0</v>
      </c>
      <c r="BH169" s="112">
        <f>IF($U$169="sníž. přenesená",$N$169,0)</f>
        <v>0</v>
      </c>
      <c r="BI169" s="112">
        <f>IF($U$169="nulová",$N$169,0)</f>
        <v>0</v>
      </c>
      <c r="BJ169" s="6" t="s">
        <v>15</v>
      </c>
      <c r="BK169" s="112">
        <f>ROUND($L$169*$K$169,2)</f>
        <v>0</v>
      </c>
      <c r="BL169" s="6" t="s">
        <v>152</v>
      </c>
    </row>
    <row r="170" spans="2:64" s="6" customFormat="1" ht="15.75" customHeight="1">
      <c r="B170" s="113"/>
      <c r="E170" s="114"/>
      <c r="F170" s="183" t="s">
        <v>192</v>
      </c>
      <c r="G170" s="184"/>
      <c r="H170" s="184"/>
      <c r="I170" s="184"/>
      <c r="K170" s="114"/>
      <c r="R170" s="115"/>
      <c r="T170" s="116"/>
      <c r="AA170" s="117"/>
      <c r="AT170" s="114" t="s">
        <v>131</v>
      </c>
      <c r="AU170" s="114" t="s">
        <v>79</v>
      </c>
      <c r="AV170" s="114" t="s">
        <v>15</v>
      </c>
      <c r="AW170" s="114" t="s">
        <v>96</v>
      </c>
      <c r="AX170" s="114" t="s">
        <v>72</v>
      </c>
      <c r="AY170" s="114" t="s">
        <v>124</v>
      </c>
    </row>
    <row r="171" spans="2:64" s="6" customFormat="1" ht="15.75" customHeight="1">
      <c r="B171" s="118"/>
      <c r="E171" s="119"/>
      <c r="F171" s="174" t="s">
        <v>148</v>
      </c>
      <c r="G171" s="175"/>
      <c r="H171" s="175"/>
      <c r="I171" s="175"/>
      <c r="K171" s="120">
        <v>5</v>
      </c>
      <c r="R171" s="121"/>
      <c r="T171" s="122"/>
      <c r="AA171" s="123"/>
      <c r="AT171" s="119" t="s">
        <v>131</v>
      </c>
      <c r="AU171" s="119" t="s">
        <v>79</v>
      </c>
      <c r="AV171" s="119" t="s">
        <v>79</v>
      </c>
      <c r="AW171" s="119" t="s">
        <v>96</v>
      </c>
      <c r="AX171" s="119" t="s">
        <v>15</v>
      </c>
      <c r="AY171" s="119" t="s">
        <v>124</v>
      </c>
    </row>
    <row r="172" spans="2:64" s="6" customFormat="1" ht="39" customHeight="1">
      <c r="B172" s="18"/>
      <c r="C172" s="105" t="s">
        <v>193</v>
      </c>
      <c r="D172" s="105" t="s">
        <v>125</v>
      </c>
      <c r="E172" s="106" t="s">
        <v>194</v>
      </c>
      <c r="F172" s="180" t="s">
        <v>195</v>
      </c>
      <c r="G172" s="181"/>
      <c r="H172" s="181"/>
      <c r="I172" s="181"/>
      <c r="J172" s="107" t="s">
        <v>136</v>
      </c>
      <c r="K172" s="108">
        <v>0.13</v>
      </c>
      <c r="L172" s="182"/>
      <c r="M172" s="181"/>
      <c r="N172" s="182">
        <f>ROUND($L$172*$K$172,2)</f>
        <v>0</v>
      </c>
      <c r="O172" s="181"/>
      <c r="P172" s="181"/>
      <c r="Q172" s="181"/>
      <c r="R172" s="19"/>
      <c r="T172" s="109"/>
      <c r="U172" s="25" t="s">
        <v>37</v>
      </c>
      <c r="V172" s="110">
        <v>3.379</v>
      </c>
      <c r="W172" s="110">
        <f>$V$172*$K$172</f>
        <v>0.43926999999999999</v>
      </c>
      <c r="X172" s="110">
        <v>0</v>
      </c>
      <c r="Y172" s="110">
        <f>$X$172*$K$172</f>
        <v>0</v>
      </c>
      <c r="Z172" s="110">
        <v>0</v>
      </c>
      <c r="AA172" s="111">
        <f>$Z$172*$K$172</f>
        <v>0</v>
      </c>
      <c r="AR172" s="6" t="s">
        <v>152</v>
      </c>
      <c r="AT172" s="6" t="s">
        <v>125</v>
      </c>
      <c r="AU172" s="6" t="s">
        <v>79</v>
      </c>
      <c r="AY172" s="6" t="s">
        <v>124</v>
      </c>
      <c r="BE172" s="112">
        <f>IF($U$172="základní",$N$172,0)</f>
        <v>0</v>
      </c>
      <c r="BF172" s="112">
        <f>IF($U$172="snížená",$N$172,0)</f>
        <v>0</v>
      </c>
      <c r="BG172" s="112">
        <f>IF($U$172="zákl. přenesená",$N$172,0)</f>
        <v>0</v>
      </c>
      <c r="BH172" s="112">
        <f>IF($U$172="sníž. přenesená",$N$172,0)</f>
        <v>0</v>
      </c>
      <c r="BI172" s="112">
        <f>IF($U$172="nulová",$N$172,0)</f>
        <v>0</v>
      </c>
      <c r="BJ172" s="6" t="s">
        <v>15</v>
      </c>
      <c r="BK172" s="112">
        <f>ROUND($L$172*$K$172,2)</f>
        <v>0</v>
      </c>
      <c r="BL172" s="6" t="s">
        <v>152</v>
      </c>
    </row>
    <row r="173" spans="2:64" s="6" customFormat="1" ht="15.75" customHeight="1">
      <c r="B173" s="118"/>
      <c r="E173" s="119"/>
      <c r="F173" s="174" t="s">
        <v>196</v>
      </c>
      <c r="G173" s="175"/>
      <c r="H173" s="175"/>
      <c r="I173" s="175"/>
      <c r="K173" s="120">
        <v>0.13</v>
      </c>
      <c r="R173" s="121"/>
      <c r="T173" s="122"/>
      <c r="AA173" s="123"/>
      <c r="AT173" s="119" t="s">
        <v>131</v>
      </c>
      <c r="AU173" s="119" t="s">
        <v>79</v>
      </c>
      <c r="AV173" s="119" t="s">
        <v>79</v>
      </c>
      <c r="AW173" s="119" t="s">
        <v>96</v>
      </c>
      <c r="AX173" s="119" t="s">
        <v>15</v>
      </c>
      <c r="AY173" s="119" t="s">
        <v>124</v>
      </c>
    </row>
    <row r="174" spans="2:64" s="6" customFormat="1" ht="15.75" customHeight="1">
      <c r="B174" s="18"/>
      <c r="C174" s="105" t="s">
        <v>197</v>
      </c>
      <c r="D174" s="105" t="s">
        <v>125</v>
      </c>
      <c r="E174" s="106" t="s">
        <v>198</v>
      </c>
      <c r="F174" s="180" t="s">
        <v>199</v>
      </c>
      <c r="G174" s="181"/>
      <c r="H174" s="181"/>
      <c r="I174" s="181"/>
      <c r="J174" s="107" t="s">
        <v>151</v>
      </c>
      <c r="K174" s="108">
        <v>10</v>
      </c>
      <c r="L174" s="182"/>
      <c r="M174" s="181"/>
      <c r="N174" s="182">
        <f>ROUND($L$174*$K$174,2)</f>
        <v>0</v>
      </c>
      <c r="O174" s="181"/>
      <c r="P174" s="181"/>
      <c r="Q174" s="181"/>
      <c r="R174" s="19"/>
      <c r="T174" s="109"/>
      <c r="U174" s="25" t="s">
        <v>37</v>
      </c>
      <c r="V174" s="110">
        <v>0.46500000000000002</v>
      </c>
      <c r="W174" s="110">
        <f>$V$174*$K$174</f>
        <v>4.6500000000000004</v>
      </c>
      <c r="X174" s="110">
        <v>0</v>
      </c>
      <c r="Y174" s="110">
        <f>$X$174*$K$174</f>
        <v>0</v>
      </c>
      <c r="Z174" s="110">
        <v>0</v>
      </c>
      <c r="AA174" s="111">
        <f>$Z$174*$K$174</f>
        <v>0</v>
      </c>
      <c r="AR174" s="6" t="s">
        <v>152</v>
      </c>
      <c r="AT174" s="6" t="s">
        <v>125</v>
      </c>
      <c r="AU174" s="6" t="s">
        <v>79</v>
      </c>
      <c r="AY174" s="6" t="s">
        <v>124</v>
      </c>
      <c r="BE174" s="112">
        <f>IF($U$174="základní",$N$174,0)</f>
        <v>0</v>
      </c>
      <c r="BF174" s="112">
        <f>IF($U$174="snížená",$N$174,0)</f>
        <v>0</v>
      </c>
      <c r="BG174" s="112">
        <f>IF($U$174="zákl. přenesená",$N$174,0)</f>
        <v>0</v>
      </c>
      <c r="BH174" s="112">
        <f>IF($U$174="sníž. přenesená",$N$174,0)</f>
        <v>0</v>
      </c>
      <c r="BI174" s="112">
        <f>IF($U$174="nulová",$N$174,0)</f>
        <v>0</v>
      </c>
      <c r="BJ174" s="6" t="s">
        <v>15</v>
      </c>
      <c r="BK174" s="112">
        <f>ROUND($L$174*$K$174,2)</f>
        <v>0</v>
      </c>
      <c r="BL174" s="6" t="s">
        <v>152</v>
      </c>
    </row>
    <row r="175" spans="2:64" s="6" customFormat="1" ht="15.75" customHeight="1">
      <c r="B175" s="118"/>
      <c r="E175" s="119"/>
      <c r="F175" s="174" t="s">
        <v>20</v>
      </c>
      <c r="G175" s="175"/>
      <c r="H175" s="175"/>
      <c r="I175" s="175"/>
      <c r="K175" s="120">
        <v>10</v>
      </c>
      <c r="R175" s="121"/>
      <c r="T175" s="122"/>
      <c r="AA175" s="123"/>
      <c r="AT175" s="119" t="s">
        <v>131</v>
      </c>
      <c r="AU175" s="119" t="s">
        <v>79</v>
      </c>
      <c r="AV175" s="119" t="s">
        <v>79</v>
      </c>
      <c r="AW175" s="119" t="s">
        <v>96</v>
      </c>
      <c r="AX175" s="119" t="s">
        <v>15</v>
      </c>
      <c r="AY175" s="119" t="s">
        <v>124</v>
      </c>
    </row>
    <row r="176" spans="2:64" s="6" customFormat="1" ht="27" customHeight="1">
      <c r="B176" s="18"/>
      <c r="C176" s="105" t="s">
        <v>200</v>
      </c>
      <c r="D176" s="105" t="s">
        <v>125</v>
      </c>
      <c r="E176" s="106" t="s">
        <v>201</v>
      </c>
      <c r="F176" s="180" t="s">
        <v>202</v>
      </c>
      <c r="G176" s="181"/>
      <c r="H176" s="181"/>
      <c r="I176" s="181"/>
      <c r="J176" s="107" t="s">
        <v>136</v>
      </c>
      <c r="K176" s="108">
        <v>6.5000000000000002E-2</v>
      </c>
      <c r="L176" s="182"/>
      <c r="M176" s="181"/>
      <c r="N176" s="182">
        <f>ROUND($L$176*$K$176,2)</f>
        <v>0</v>
      </c>
      <c r="O176" s="181"/>
      <c r="P176" s="181"/>
      <c r="Q176" s="181"/>
      <c r="R176" s="19"/>
      <c r="T176" s="109"/>
      <c r="U176" s="25" t="s">
        <v>37</v>
      </c>
      <c r="V176" s="110">
        <v>1.47</v>
      </c>
      <c r="W176" s="110">
        <f>$V$176*$K$176</f>
        <v>9.5549999999999996E-2</v>
      </c>
      <c r="X176" s="110">
        <v>0</v>
      </c>
      <c r="Y176" s="110">
        <f>$X$176*$K$176</f>
        <v>0</v>
      </c>
      <c r="Z176" s="110">
        <v>0</v>
      </c>
      <c r="AA176" s="111">
        <f>$Z$176*$K$176</f>
        <v>0</v>
      </c>
      <c r="AR176" s="6" t="s">
        <v>152</v>
      </c>
      <c r="AT176" s="6" t="s">
        <v>125</v>
      </c>
      <c r="AU176" s="6" t="s">
        <v>79</v>
      </c>
      <c r="AY176" s="6" t="s">
        <v>124</v>
      </c>
      <c r="BE176" s="112">
        <f>IF($U$176="základní",$N$176,0)</f>
        <v>0</v>
      </c>
      <c r="BF176" s="112">
        <f>IF($U$176="snížená",$N$176,0)</f>
        <v>0</v>
      </c>
      <c r="BG176" s="112">
        <f>IF($U$176="zákl. přenesená",$N$176,0)</f>
        <v>0</v>
      </c>
      <c r="BH176" s="112">
        <f>IF($U$176="sníž. přenesená",$N$176,0)</f>
        <v>0</v>
      </c>
      <c r="BI176" s="112">
        <f>IF($U$176="nulová",$N$176,0)</f>
        <v>0</v>
      </c>
      <c r="BJ176" s="6" t="s">
        <v>15</v>
      </c>
      <c r="BK176" s="112">
        <f>ROUND($L$176*$K$176,2)</f>
        <v>0</v>
      </c>
      <c r="BL176" s="6" t="s">
        <v>152</v>
      </c>
    </row>
    <row r="177" spans="2:64" s="95" customFormat="1" ht="30.75" customHeight="1">
      <c r="B177" s="96"/>
      <c r="D177" s="104" t="s">
        <v>105</v>
      </c>
      <c r="N177" s="179">
        <f>$BK$177</f>
        <v>0</v>
      </c>
      <c r="O177" s="178"/>
      <c r="P177" s="178"/>
      <c r="Q177" s="178"/>
      <c r="R177" s="99"/>
      <c r="T177" s="100"/>
      <c r="W177" s="101">
        <f>SUM($W$178:$W$208)</f>
        <v>2.3057910000000006</v>
      </c>
      <c r="Y177" s="101">
        <f>SUM($Y$178:$Y$208)</f>
        <v>1.9349999999999999E-3</v>
      </c>
      <c r="AA177" s="102">
        <f>SUM($AA$178:$AA$208)</f>
        <v>3.3500000000000001E-3</v>
      </c>
      <c r="AR177" s="98" t="s">
        <v>79</v>
      </c>
      <c r="AT177" s="98" t="s">
        <v>71</v>
      </c>
      <c r="AU177" s="98" t="s">
        <v>15</v>
      </c>
      <c r="AY177" s="98" t="s">
        <v>124</v>
      </c>
      <c r="BK177" s="103">
        <f>SUM($BK$178:$BK$208)</f>
        <v>0</v>
      </c>
    </row>
    <row r="178" spans="2:64" s="6" customFormat="1" ht="27" customHeight="1">
      <c r="B178" s="18"/>
      <c r="C178" s="105" t="s">
        <v>7</v>
      </c>
      <c r="D178" s="105" t="s">
        <v>125</v>
      </c>
      <c r="E178" s="106" t="s">
        <v>203</v>
      </c>
      <c r="F178" s="180" t="s">
        <v>204</v>
      </c>
      <c r="G178" s="181"/>
      <c r="H178" s="181"/>
      <c r="I178" s="181"/>
      <c r="J178" s="107" t="s">
        <v>151</v>
      </c>
      <c r="K178" s="108">
        <v>1</v>
      </c>
      <c r="L178" s="182"/>
      <c r="M178" s="181"/>
      <c r="N178" s="182">
        <f>ROUND($L$178*$K$178,2)</f>
        <v>0</v>
      </c>
      <c r="O178" s="181"/>
      <c r="P178" s="181"/>
      <c r="Q178" s="181"/>
      <c r="R178" s="19"/>
      <c r="T178" s="109"/>
      <c r="U178" s="25" t="s">
        <v>37</v>
      </c>
      <c r="V178" s="110">
        <v>0.17299999999999999</v>
      </c>
      <c r="W178" s="110">
        <f>$V$178*$K$178</f>
        <v>0.17299999999999999</v>
      </c>
      <c r="X178" s="110">
        <v>0</v>
      </c>
      <c r="Y178" s="110">
        <f>$X$178*$K$178</f>
        <v>0</v>
      </c>
      <c r="Z178" s="110">
        <v>2.1299999999999999E-3</v>
      </c>
      <c r="AA178" s="111">
        <f>$Z$178*$K$178</f>
        <v>2.1299999999999999E-3</v>
      </c>
      <c r="AR178" s="6" t="s">
        <v>152</v>
      </c>
      <c r="AT178" s="6" t="s">
        <v>125</v>
      </c>
      <c r="AU178" s="6" t="s">
        <v>79</v>
      </c>
      <c r="AY178" s="6" t="s">
        <v>124</v>
      </c>
      <c r="BE178" s="112">
        <f>IF($U$178="základní",$N$178,0)</f>
        <v>0</v>
      </c>
      <c r="BF178" s="112">
        <f>IF($U$178="snížená",$N$178,0)</f>
        <v>0</v>
      </c>
      <c r="BG178" s="112">
        <f>IF($U$178="zákl. přenesená",$N$178,0)</f>
        <v>0</v>
      </c>
      <c r="BH178" s="112">
        <f>IF($U$178="sníž. přenesená",$N$178,0)</f>
        <v>0</v>
      </c>
      <c r="BI178" s="112">
        <f>IF($U$178="nulová",$N$178,0)</f>
        <v>0</v>
      </c>
      <c r="BJ178" s="6" t="s">
        <v>15</v>
      </c>
      <c r="BK178" s="112">
        <f>ROUND($L$178*$K$178,2)</f>
        <v>0</v>
      </c>
      <c r="BL178" s="6" t="s">
        <v>152</v>
      </c>
    </row>
    <row r="179" spans="2:64" s="6" customFormat="1" ht="27" customHeight="1">
      <c r="B179" s="18"/>
      <c r="C179" s="105" t="s">
        <v>205</v>
      </c>
      <c r="D179" s="105" t="s">
        <v>125</v>
      </c>
      <c r="E179" s="106" t="s">
        <v>206</v>
      </c>
      <c r="F179" s="180" t="s">
        <v>207</v>
      </c>
      <c r="G179" s="181"/>
      <c r="H179" s="181"/>
      <c r="I179" s="181"/>
      <c r="J179" s="107" t="s">
        <v>167</v>
      </c>
      <c r="K179" s="108">
        <v>1</v>
      </c>
      <c r="L179" s="182"/>
      <c r="M179" s="181"/>
      <c r="N179" s="182">
        <f>ROUND($L$179*$K$179,2)</f>
        <v>0</v>
      </c>
      <c r="O179" s="181"/>
      <c r="P179" s="181"/>
      <c r="Q179" s="181"/>
      <c r="R179" s="19"/>
      <c r="T179" s="109"/>
      <c r="U179" s="25" t="s">
        <v>37</v>
      </c>
      <c r="V179" s="110">
        <v>0.24399999999999999</v>
      </c>
      <c r="W179" s="110">
        <f>$V$179*$K$179</f>
        <v>0.24399999999999999</v>
      </c>
      <c r="X179" s="110">
        <v>4.0000000000000003E-5</v>
      </c>
      <c r="Y179" s="110">
        <f>$X$179*$K$179</f>
        <v>4.0000000000000003E-5</v>
      </c>
      <c r="Z179" s="110">
        <v>0</v>
      </c>
      <c r="AA179" s="111">
        <f>$Z$179*$K$179</f>
        <v>0</v>
      </c>
      <c r="AR179" s="6" t="s">
        <v>152</v>
      </c>
      <c r="AT179" s="6" t="s">
        <v>125</v>
      </c>
      <c r="AU179" s="6" t="s">
        <v>79</v>
      </c>
      <c r="AY179" s="6" t="s">
        <v>124</v>
      </c>
      <c r="BE179" s="112">
        <f>IF($U$179="základní",$N$179,0)</f>
        <v>0</v>
      </c>
      <c r="BF179" s="112">
        <f>IF($U$179="snížená",$N$179,0)</f>
        <v>0</v>
      </c>
      <c r="BG179" s="112">
        <f>IF($U$179="zákl. přenesená",$N$179,0)</f>
        <v>0</v>
      </c>
      <c r="BH179" s="112">
        <f>IF($U$179="sníž. přenesená",$N$179,0)</f>
        <v>0</v>
      </c>
      <c r="BI179" s="112">
        <f>IF($U$179="nulová",$N$179,0)</f>
        <v>0</v>
      </c>
      <c r="BJ179" s="6" t="s">
        <v>15</v>
      </c>
      <c r="BK179" s="112">
        <f>ROUND($L$179*$K$179,2)</f>
        <v>0</v>
      </c>
      <c r="BL179" s="6" t="s">
        <v>152</v>
      </c>
    </row>
    <row r="180" spans="2:64" s="6" customFormat="1" ht="15.75" customHeight="1">
      <c r="B180" s="113"/>
      <c r="E180" s="114"/>
      <c r="F180" s="183" t="s">
        <v>208</v>
      </c>
      <c r="G180" s="184"/>
      <c r="H180" s="184"/>
      <c r="I180" s="184"/>
      <c r="K180" s="114"/>
      <c r="R180" s="115"/>
      <c r="T180" s="116"/>
      <c r="AA180" s="117"/>
      <c r="AT180" s="114" t="s">
        <v>131</v>
      </c>
      <c r="AU180" s="114" t="s">
        <v>79</v>
      </c>
      <c r="AV180" s="114" t="s">
        <v>15</v>
      </c>
      <c r="AW180" s="114" t="s">
        <v>96</v>
      </c>
      <c r="AX180" s="114" t="s">
        <v>72</v>
      </c>
      <c r="AY180" s="114" t="s">
        <v>124</v>
      </c>
    </row>
    <row r="181" spans="2:64" s="6" customFormat="1" ht="15.75" customHeight="1">
      <c r="B181" s="118"/>
      <c r="E181" s="119"/>
      <c r="F181" s="174" t="s">
        <v>15</v>
      </c>
      <c r="G181" s="175"/>
      <c r="H181" s="175"/>
      <c r="I181" s="175"/>
      <c r="K181" s="120">
        <v>1</v>
      </c>
      <c r="R181" s="121"/>
      <c r="T181" s="122"/>
      <c r="AA181" s="123"/>
      <c r="AT181" s="119" t="s">
        <v>131</v>
      </c>
      <c r="AU181" s="119" t="s">
        <v>79</v>
      </c>
      <c r="AV181" s="119" t="s">
        <v>79</v>
      </c>
      <c r="AW181" s="119" t="s">
        <v>96</v>
      </c>
      <c r="AX181" s="119" t="s">
        <v>15</v>
      </c>
      <c r="AY181" s="119" t="s">
        <v>124</v>
      </c>
    </row>
    <row r="182" spans="2:64" s="6" customFormat="1" ht="27" customHeight="1">
      <c r="B182" s="18"/>
      <c r="C182" s="124" t="s">
        <v>209</v>
      </c>
      <c r="D182" s="124" t="s">
        <v>133</v>
      </c>
      <c r="E182" s="125" t="s">
        <v>210</v>
      </c>
      <c r="F182" s="187" t="s">
        <v>211</v>
      </c>
      <c r="G182" s="188"/>
      <c r="H182" s="188"/>
      <c r="I182" s="188"/>
      <c r="J182" s="126" t="s">
        <v>151</v>
      </c>
      <c r="K182" s="127">
        <v>1</v>
      </c>
      <c r="L182" s="189"/>
      <c r="M182" s="188"/>
      <c r="N182" s="189">
        <f>ROUND($L$182*$K$182,2)</f>
        <v>0</v>
      </c>
      <c r="O182" s="181"/>
      <c r="P182" s="181"/>
      <c r="Q182" s="181"/>
      <c r="R182" s="19"/>
      <c r="T182" s="109"/>
      <c r="U182" s="25" t="s">
        <v>37</v>
      </c>
      <c r="V182" s="110">
        <v>0</v>
      </c>
      <c r="W182" s="110">
        <f>$V$182*$K$182</f>
        <v>0</v>
      </c>
      <c r="X182" s="110">
        <v>1.4999999999999999E-4</v>
      </c>
      <c r="Y182" s="110">
        <f>$X$182*$K$182</f>
        <v>1.4999999999999999E-4</v>
      </c>
      <c r="Z182" s="110">
        <v>0</v>
      </c>
      <c r="AA182" s="111">
        <f>$Z$182*$K$182</f>
        <v>0</v>
      </c>
      <c r="AR182" s="6" t="s">
        <v>156</v>
      </c>
      <c r="AT182" s="6" t="s">
        <v>133</v>
      </c>
      <c r="AU182" s="6" t="s">
        <v>79</v>
      </c>
      <c r="AY182" s="6" t="s">
        <v>124</v>
      </c>
      <c r="BE182" s="112">
        <f>IF($U$182="základní",$N$182,0)</f>
        <v>0</v>
      </c>
      <c r="BF182" s="112">
        <f>IF($U$182="snížená",$N$182,0)</f>
        <v>0</v>
      </c>
      <c r="BG182" s="112">
        <f>IF($U$182="zákl. přenesená",$N$182,0)</f>
        <v>0</v>
      </c>
      <c r="BH182" s="112">
        <f>IF($U$182="sníž. přenesená",$N$182,0)</f>
        <v>0</v>
      </c>
      <c r="BI182" s="112">
        <f>IF($U$182="nulová",$N$182,0)</f>
        <v>0</v>
      </c>
      <c r="BJ182" s="6" t="s">
        <v>15</v>
      </c>
      <c r="BK182" s="112">
        <f>ROUND($L$182*$K$182,2)</f>
        <v>0</v>
      </c>
      <c r="BL182" s="6" t="s">
        <v>152</v>
      </c>
    </row>
    <row r="183" spans="2:64" s="6" customFormat="1" ht="15.75" customHeight="1">
      <c r="B183" s="113"/>
      <c r="E183" s="114"/>
      <c r="F183" s="183" t="s">
        <v>212</v>
      </c>
      <c r="G183" s="184"/>
      <c r="H183" s="184"/>
      <c r="I183" s="184"/>
      <c r="K183" s="114"/>
      <c r="R183" s="115"/>
      <c r="T183" s="116"/>
      <c r="AA183" s="117"/>
      <c r="AT183" s="114" t="s">
        <v>131</v>
      </c>
      <c r="AU183" s="114" t="s">
        <v>79</v>
      </c>
      <c r="AV183" s="114" t="s">
        <v>15</v>
      </c>
      <c r="AW183" s="114" t="s">
        <v>96</v>
      </c>
      <c r="AX183" s="114" t="s">
        <v>72</v>
      </c>
      <c r="AY183" s="114" t="s">
        <v>124</v>
      </c>
    </row>
    <row r="184" spans="2:64" s="6" customFormat="1" ht="15.75" customHeight="1">
      <c r="B184" s="118"/>
      <c r="E184" s="119"/>
      <c r="F184" s="174" t="s">
        <v>15</v>
      </c>
      <c r="G184" s="175"/>
      <c r="H184" s="175"/>
      <c r="I184" s="175"/>
      <c r="K184" s="120">
        <v>1</v>
      </c>
      <c r="R184" s="121"/>
      <c r="T184" s="122"/>
      <c r="AA184" s="123"/>
      <c r="AT184" s="119" t="s">
        <v>131</v>
      </c>
      <c r="AU184" s="119" t="s">
        <v>79</v>
      </c>
      <c r="AV184" s="119" t="s">
        <v>79</v>
      </c>
      <c r="AW184" s="119" t="s">
        <v>96</v>
      </c>
      <c r="AX184" s="119" t="s">
        <v>15</v>
      </c>
      <c r="AY184" s="119" t="s">
        <v>124</v>
      </c>
    </row>
    <row r="185" spans="2:64" s="6" customFormat="1" ht="27" customHeight="1">
      <c r="B185" s="18"/>
      <c r="C185" s="105" t="s">
        <v>213</v>
      </c>
      <c r="D185" s="105" t="s">
        <v>125</v>
      </c>
      <c r="E185" s="106" t="s">
        <v>214</v>
      </c>
      <c r="F185" s="180" t="s">
        <v>215</v>
      </c>
      <c r="G185" s="181"/>
      <c r="H185" s="181"/>
      <c r="I185" s="181"/>
      <c r="J185" s="107" t="s">
        <v>151</v>
      </c>
      <c r="K185" s="108">
        <v>1.5</v>
      </c>
      <c r="L185" s="182"/>
      <c r="M185" s="181"/>
      <c r="N185" s="182">
        <f>ROUND($L$185*$K$185,2)</f>
        <v>0</v>
      </c>
      <c r="O185" s="181"/>
      <c r="P185" s="181"/>
      <c r="Q185" s="181"/>
      <c r="R185" s="19"/>
      <c r="T185" s="109"/>
      <c r="U185" s="25" t="s">
        <v>37</v>
      </c>
      <c r="V185" s="110">
        <v>0.52900000000000003</v>
      </c>
      <c r="W185" s="110">
        <f>$V$185*$K$185</f>
        <v>0.79350000000000009</v>
      </c>
      <c r="X185" s="110">
        <v>6.6E-4</v>
      </c>
      <c r="Y185" s="110">
        <f>$X$185*$K$185</f>
        <v>9.8999999999999999E-4</v>
      </c>
      <c r="Z185" s="110">
        <v>0</v>
      </c>
      <c r="AA185" s="111">
        <f>$Z$185*$K$185</f>
        <v>0</v>
      </c>
      <c r="AR185" s="6" t="s">
        <v>152</v>
      </c>
      <c r="AT185" s="6" t="s">
        <v>125</v>
      </c>
      <c r="AU185" s="6" t="s">
        <v>79</v>
      </c>
      <c r="AY185" s="6" t="s">
        <v>124</v>
      </c>
      <c r="BE185" s="112">
        <f>IF($U$185="základní",$N$185,0)</f>
        <v>0</v>
      </c>
      <c r="BF185" s="112">
        <f>IF($U$185="snížená",$N$185,0)</f>
        <v>0</v>
      </c>
      <c r="BG185" s="112">
        <f>IF($U$185="zákl. přenesená",$N$185,0)</f>
        <v>0</v>
      </c>
      <c r="BH185" s="112">
        <f>IF($U$185="sníž. přenesená",$N$185,0)</f>
        <v>0</v>
      </c>
      <c r="BI185" s="112">
        <f>IF($U$185="nulová",$N$185,0)</f>
        <v>0</v>
      </c>
      <c r="BJ185" s="6" t="s">
        <v>15</v>
      </c>
      <c r="BK185" s="112">
        <f>ROUND($L$185*$K$185,2)</f>
        <v>0</v>
      </c>
      <c r="BL185" s="6" t="s">
        <v>152</v>
      </c>
    </row>
    <row r="186" spans="2:64" s="6" customFormat="1" ht="15.75" customHeight="1">
      <c r="B186" s="113"/>
      <c r="E186" s="114"/>
      <c r="F186" s="183" t="s">
        <v>216</v>
      </c>
      <c r="G186" s="184"/>
      <c r="H186" s="184"/>
      <c r="I186" s="184"/>
      <c r="K186" s="114"/>
      <c r="R186" s="115"/>
      <c r="T186" s="116"/>
      <c r="AA186" s="117"/>
      <c r="AT186" s="114" t="s">
        <v>131</v>
      </c>
      <c r="AU186" s="114" t="s">
        <v>79</v>
      </c>
      <c r="AV186" s="114" t="s">
        <v>15</v>
      </c>
      <c r="AW186" s="114" t="s">
        <v>96</v>
      </c>
      <c r="AX186" s="114" t="s">
        <v>72</v>
      </c>
      <c r="AY186" s="114" t="s">
        <v>124</v>
      </c>
    </row>
    <row r="187" spans="2:64" s="6" customFormat="1" ht="15.75" customHeight="1">
      <c r="B187" s="118"/>
      <c r="E187" s="119"/>
      <c r="F187" s="174" t="s">
        <v>217</v>
      </c>
      <c r="G187" s="175"/>
      <c r="H187" s="175"/>
      <c r="I187" s="175"/>
      <c r="K187" s="120">
        <v>1.1499999999999999</v>
      </c>
      <c r="R187" s="121"/>
      <c r="T187" s="122"/>
      <c r="AA187" s="123"/>
      <c r="AT187" s="119" t="s">
        <v>131</v>
      </c>
      <c r="AU187" s="119" t="s">
        <v>79</v>
      </c>
      <c r="AV187" s="119" t="s">
        <v>79</v>
      </c>
      <c r="AW187" s="119" t="s">
        <v>96</v>
      </c>
      <c r="AX187" s="119" t="s">
        <v>72</v>
      </c>
      <c r="AY187" s="119" t="s">
        <v>124</v>
      </c>
    </row>
    <row r="188" spans="2:64" s="6" customFormat="1" ht="15.75" customHeight="1">
      <c r="B188" s="128"/>
      <c r="E188" s="129"/>
      <c r="F188" s="185" t="s">
        <v>139</v>
      </c>
      <c r="G188" s="186"/>
      <c r="H188" s="186"/>
      <c r="I188" s="186"/>
      <c r="K188" s="130">
        <v>1.1499999999999999</v>
      </c>
      <c r="R188" s="131"/>
      <c r="T188" s="132"/>
      <c r="AA188" s="133"/>
      <c r="AT188" s="129" t="s">
        <v>131</v>
      </c>
      <c r="AU188" s="129" t="s">
        <v>79</v>
      </c>
      <c r="AV188" s="129" t="s">
        <v>129</v>
      </c>
      <c r="AW188" s="129" t="s">
        <v>96</v>
      </c>
      <c r="AX188" s="129" t="s">
        <v>72</v>
      </c>
      <c r="AY188" s="129" t="s">
        <v>124</v>
      </c>
    </row>
    <row r="189" spans="2:64" s="6" customFormat="1" ht="15.75" customHeight="1">
      <c r="B189" s="118"/>
      <c r="E189" s="119"/>
      <c r="F189" s="174" t="s">
        <v>140</v>
      </c>
      <c r="G189" s="175"/>
      <c r="H189" s="175"/>
      <c r="I189" s="175"/>
      <c r="K189" s="120">
        <v>1.5</v>
      </c>
      <c r="R189" s="121"/>
      <c r="T189" s="122"/>
      <c r="AA189" s="123"/>
      <c r="AT189" s="119" t="s">
        <v>131</v>
      </c>
      <c r="AU189" s="119" t="s">
        <v>79</v>
      </c>
      <c r="AV189" s="119" t="s">
        <v>79</v>
      </c>
      <c r="AW189" s="119" t="s">
        <v>96</v>
      </c>
      <c r="AX189" s="119" t="s">
        <v>15</v>
      </c>
      <c r="AY189" s="119" t="s">
        <v>124</v>
      </c>
    </row>
    <row r="190" spans="2:64" s="6" customFormat="1" ht="39" customHeight="1">
      <c r="B190" s="18"/>
      <c r="C190" s="105" t="s">
        <v>218</v>
      </c>
      <c r="D190" s="105" t="s">
        <v>125</v>
      </c>
      <c r="E190" s="106" t="s">
        <v>219</v>
      </c>
      <c r="F190" s="180" t="s">
        <v>220</v>
      </c>
      <c r="G190" s="181"/>
      <c r="H190" s="181"/>
      <c r="I190" s="181"/>
      <c r="J190" s="107" t="s">
        <v>151</v>
      </c>
      <c r="K190" s="108">
        <v>1.5</v>
      </c>
      <c r="L190" s="182"/>
      <c r="M190" s="181"/>
      <c r="N190" s="182">
        <f>ROUND($L$190*$K$190,2)</f>
        <v>0</v>
      </c>
      <c r="O190" s="181"/>
      <c r="P190" s="181"/>
      <c r="Q190" s="181"/>
      <c r="R190" s="19"/>
      <c r="T190" s="109"/>
      <c r="U190" s="25" t="s">
        <v>37</v>
      </c>
      <c r="V190" s="110">
        <v>0.10299999999999999</v>
      </c>
      <c r="W190" s="110">
        <f>$V$190*$K$190</f>
        <v>0.1545</v>
      </c>
      <c r="X190" s="110">
        <v>5.0000000000000002E-5</v>
      </c>
      <c r="Y190" s="110">
        <f>$X$190*$K$190</f>
        <v>7.5000000000000007E-5</v>
      </c>
      <c r="Z190" s="110">
        <v>0</v>
      </c>
      <c r="AA190" s="111">
        <f>$Z$190*$K$190</f>
        <v>0</v>
      </c>
      <c r="AR190" s="6" t="s">
        <v>152</v>
      </c>
      <c r="AT190" s="6" t="s">
        <v>125</v>
      </c>
      <c r="AU190" s="6" t="s">
        <v>79</v>
      </c>
      <c r="AY190" s="6" t="s">
        <v>124</v>
      </c>
      <c r="BE190" s="112">
        <f>IF($U$190="základní",$N$190,0)</f>
        <v>0</v>
      </c>
      <c r="BF190" s="112">
        <f>IF($U$190="snížená",$N$190,0)</f>
        <v>0</v>
      </c>
      <c r="BG190" s="112">
        <f>IF($U$190="zákl. přenesená",$N$190,0)</f>
        <v>0</v>
      </c>
      <c r="BH190" s="112">
        <f>IF($U$190="sníž. přenesená",$N$190,0)</f>
        <v>0</v>
      </c>
      <c r="BI190" s="112">
        <f>IF($U$190="nulová",$N$190,0)</f>
        <v>0</v>
      </c>
      <c r="BJ190" s="6" t="s">
        <v>15</v>
      </c>
      <c r="BK190" s="112">
        <f>ROUND($L$190*$K$190,2)</f>
        <v>0</v>
      </c>
      <c r="BL190" s="6" t="s">
        <v>152</v>
      </c>
    </row>
    <row r="191" spans="2:64" s="6" customFormat="1" ht="15.75" customHeight="1">
      <c r="B191" s="118"/>
      <c r="E191" s="119"/>
      <c r="F191" s="174" t="s">
        <v>140</v>
      </c>
      <c r="G191" s="175"/>
      <c r="H191" s="175"/>
      <c r="I191" s="175"/>
      <c r="K191" s="120">
        <v>1.5</v>
      </c>
      <c r="R191" s="121"/>
      <c r="T191" s="122"/>
      <c r="AA191" s="123"/>
      <c r="AT191" s="119" t="s">
        <v>131</v>
      </c>
      <c r="AU191" s="119" t="s">
        <v>79</v>
      </c>
      <c r="AV191" s="119" t="s">
        <v>79</v>
      </c>
      <c r="AW191" s="119" t="s">
        <v>96</v>
      </c>
      <c r="AX191" s="119" t="s">
        <v>15</v>
      </c>
      <c r="AY191" s="119" t="s">
        <v>124</v>
      </c>
    </row>
    <row r="192" spans="2:64" s="6" customFormat="1" ht="27" customHeight="1">
      <c r="B192" s="18"/>
      <c r="C192" s="105" t="s">
        <v>221</v>
      </c>
      <c r="D192" s="105" t="s">
        <v>125</v>
      </c>
      <c r="E192" s="106" t="s">
        <v>222</v>
      </c>
      <c r="F192" s="180" t="s">
        <v>223</v>
      </c>
      <c r="G192" s="181"/>
      <c r="H192" s="181"/>
      <c r="I192" s="181"/>
      <c r="J192" s="107" t="s">
        <v>167</v>
      </c>
      <c r="K192" s="108">
        <v>1</v>
      </c>
      <c r="L192" s="182"/>
      <c r="M192" s="181"/>
      <c r="N192" s="182">
        <f>ROUND($L$192*$K$192,2)</f>
        <v>0</v>
      </c>
      <c r="O192" s="181"/>
      <c r="P192" s="181"/>
      <c r="Q192" s="181"/>
      <c r="R192" s="19"/>
      <c r="T192" s="109"/>
      <c r="U192" s="25" t="s">
        <v>37</v>
      </c>
      <c r="V192" s="110">
        <v>0.16500000000000001</v>
      </c>
      <c r="W192" s="110">
        <f>$V$192*$K$192</f>
        <v>0.16500000000000001</v>
      </c>
      <c r="X192" s="110">
        <v>0</v>
      </c>
      <c r="Y192" s="110">
        <f>$X$192*$K$192</f>
        <v>0</v>
      </c>
      <c r="Z192" s="110">
        <v>0</v>
      </c>
      <c r="AA192" s="111">
        <f>$Z$192*$K$192</f>
        <v>0</v>
      </c>
      <c r="AR192" s="6" t="s">
        <v>152</v>
      </c>
      <c r="AT192" s="6" t="s">
        <v>125</v>
      </c>
      <c r="AU192" s="6" t="s">
        <v>79</v>
      </c>
      <c r="AY192" s="6" t="s">
        <v>124</v>
      </c>
      <c r="BE192" s="112">
        <f>IF($U$192="základní",$N$192,0)</f>
        <v>0</v>
      </c>
      <c r="BF192" s="112">
        <f>IF($U$192="snížená",$N$192,0)</f>
        <v>0</v>
      </c>
      <c r="BG192" s="112">
        <f>IF($U$192="zákl. přenesená",$N$192,0)</f>
        <v>0</v>
      </c>
      <c r="BH192" s="112">
        <f>IF($U$192="sníž. přenesená",$N$192,0)</f>
        <v>0</v>
      </c>
      <c r="BI192" s="112">
        <f>IF($U$192="nulová",$N$192,0)</f>
        <v>0</v>
      </c>
      <c r="BJ192" s="6" t="s">
        <v>15</v>
      </c>
      <c r="BK192" s="112">
        <f>ROUND($L$192*$K$192,2)</f>
        <v>0</v>
      </c>
      <c r="BL192" s="6" t="s">
        <v>152</v>
      </c>
    </row>
    <row r="193" spans="2:64" s="6" customFormat="1" ht="15.75" customHeight="1">
      <c r="B193" s="118"/>
      <c r="E193" s="119"/>
      <c r="F193" s="174" t="s">
        <v>15</v>
      </c>
      <c r="G193" s="175"/>
      <c r="H193" s="175"/>
      <c r="I193" s="175"/>
      <c r="K193" s="120">
        <v>1</v>
      </c>
      <c r="R193" s="121"/>
      <c r="T193" s="122"/>
      <c r="AA193" s="123"/>
      <c r="AT193" s="119" t="s">
        <v>131</v>
      </c>
      <c r="AU193" s="119" t="s">
        <v>79</v>
      </c>
      <c r="AV193" s="119" t="s">
        <v>79</v>
      </c>
      <c r="AW193" s="119" t="s">
        <v>96</v>
      </c>
      <c r="AX193" s="119" t="s">
        <v>15</v>
      </c>
      <c r="AY193" s="119" t="s">
        <v>124</v>
      </c>
    </row>
    <row r="194" spans="2:64" s="6" customFormat="1" ht="27" customHeight="1">
      <c r="B194" s="18"/>
      <c r="C194" s="105" t="s">
        <v>224</v>
      </c>
      <c r="D194" s="105" t="s">
        <v>125</v>
      </c>
      <c r="E194" s="106" t="s">
        <v>225</v>
      </c>
      <c r="F194" s="180" t="s">
        <v>226</v>
      </c>
      <c r="G194" s="181"/>
      <c r="H194" s="181"/>
      <c r="I194" s="181"/>
      <c r="J194" s="107" t="s">
        <v>167</v>
      </c>
      <c r="K194" s="108">
        <v>1</v>
      </c>
      <c r="L194" s="182"/>
      <c r="M194" s="181"/>
      <c r="N194" s="182">
        <f>ROUND($L$194*$K$194,2)</f>
        <v>0</v>
      </c>
      <c r="O194" s="181"/>
      <c r="P194" s="181"/>
      <c r="Q194" s="181"/>
      <c r="R194" s="19"/>
      <c r="T194" s="109"/>
      <c r="U194" s="25" t="s">
        <v>37</v>
      </c>
      <c r="V194" s="110">
        <v>0.23</v>
      </c>
      <c r="W194" s="110">
        <f>$V$194*$K$194</f>
        <v>0.23</v>
      </c>
      <c r="X194" s="110">
        <v>1.2999999999999999E-4</v>
      </c>
      <c r="Y194" s="110">
        <f>$X$194*$K$194</f>
        <v>1.2999999999999999E-4</v>
      </c>
      <c r="Z194" s="110">
        <v>0</v>
      </c>
      <c r="AA194" s="111">
        <f>$Z$194*$K$194</f>
        <v>0</v>
      </c>
      <c r="AR194" s="6" t="s">
        <v>152</v>
      </c>
      <c r="AT194" s="6" t="s">
        <v>125</v>
      </c>
      <c r="AU194" s="6" t="s">
        <v>79</v>
      </c>
      <c r="AY194" s="6" t="s">
        <v>124</v>
      </c>
      <c r="BE194" s="112">
        <f>IF($U$194="základní",$N$194,0)</f>
        <v>0</v>
      </c>
      <c r="BF194" s="112">
        <f>IF($U$194="snížená",$N$194,0)</f>
        <v>0</v>
      </c>
      <c r="BG194" s="112">
        <f>IF($U$194="zákl. přenesená",$N$194,0)</f>
        <v>0</v>
      </c>
      <c r="BH194" s="112">
        <f>IF($U$194="sníž. přenesená",$N$194,0)</f>
        <v>0</v>
      </c>
      <c r="BI194" s="112">
        <f>IF($U$194="nulová",$N$194,0)</f>
        <v>0</v>
      </c>
      <c r="BJ194" s="6" t="s">
        <v>15</v>
      </c>
      <c r="BK194" s="112">
        <f>ROUND($L$194*$K$194,2)</f>
        <v>0</v>
      </c>
      <c r="BL194" s="6" t="s">
        <v>152</v>
      </c>
    </row>
    <row r="195" spans="2:64" s="6" customFormat="1" ht="15.75" customHeight="1">
      <c r="B195" s="118"/>
      <c r="E195" s="119"/>
      <c r="F195" s="174" t="s">
        <v>15</v>
      </c>
      <c r="G195" s="175"/>
      <c r="H195" s="175"/>
      <c r="I195" s="175"/>
      <c r="K195" s="120">
        <v>1</v>
      </c>
      <c r="R195" s="121"/>
      <c r="T195" s="122"/>
      <c r="AA195" s="123"/>
      <c r="AT195" s="119" t="s">
        <v>131</v>
      </c>
      <c r="AU195" s="119" t="s">
        <v>79</v>
      </c>
      <c r="AV195" s="119" t="s">
        <v>79</v>
      </c>
      <c r="AW195" s="119" t="s">
        <v>96</v>
      </c>
      <c r="AX195" s="119" t="s">
        <v>15</v>
      </c>
      <c r="AY195" s="119" t="s">
        <v>124</v>
      </c>
    </row>
    <row r="196" spans="2:64" s="6" customFormat="1" ht="27" customHeight="1">
      <c r="B196" s="18"/>
      <c r="C196" s="105" t="s">
        <v>227</v>
      </c>
      <c r="D196" s="105" t="s">
        <v>125</v>
      </c>
      <c r="E196" s="106" t="s">
        <v>228</v>
      </c>
      <c r="F196" s="180" t="s">
        <v>229</v>
      </c>
      <c r="G196" s="181"/>
      <c r="H196" s="181"/>
      <c r="I196" s="181"/>
      <c r="J196" s="107" t="s">
        <v>167</v>
      </c>
      <c r="K196" s="108">
        <v>1</v>
      </c>
      <c r="L196" s="182"/>
      <c r="M196" s="181"/>
      <c r="N196" s="182">
        <f>ROUND($L$196*$K$196,2)</f>
        <v>0</v>
      </c>
      <c r="O196" s="181"/>
      <c r="P196" s="181"/>
      <c r="Q196" s="181"/>
      <c r="R196" s="19"/>
      <c r="T196" s="109"/>
      <c r="U196" s="25" t="s">
        <v>37</v>
      </c>
      <c r="V196" s="110">
        <v>0.11</v>
      </c>
      <c r="W196" s="110">
        <f>$V$196*$K$196</f>
        <v>0.11</v>
      </c>
      <c r="X196" s="110">
        <v>6.0000000000000002E-5</v>
      </c>
      <c r="Y196" s="110">
        <f>$X$196*$K$196</f>
        <v>6.0000000000000002E-5</v>
      </c>
      <c r="Z196" s="110">
        <v>0</v>
      </c>
      <c r="AA196" s="111">
        <f>$Z$196*$K$196</f>
        <v>0</v>
      </c>
      <c r="AR196" s="6" t="s">
        <v>152</v>
      </c>
      <c r="AT196" s="6" t="s">
        <v>125</v>
      </c>
      <c r="AU196" s="6" t="s">
        <v>79</v>
      </c>
      <c r="AY196" s="6" t="s">
        <v>124</v>
      </c>
      <c r="BE196" s="112">
        <f>IF($U$196="základní",$N$196,0)</f>
        <v>0</v>
      </c>
      <c r="BF196" s="112">
        <f>IF($U$196="snížená",$N$196,0)</f>
        <v>0</v>
      </c>
      <c r="BG196" s="112">
        <f>IF($U$196="zákl. přenesená",$N$196,0)</f>
        <v>0</v>
      </c>
      <c r="BH196" s="112">
        <f>IF($U$196="sníž. přenesená",$N$196,0)</f>
        <v>0</v>
      </c>
      <c r="BI196" s="112">
        <f>IF($U$196="nulová",$N$196,0)</f>
        <v>0</v>
      </c>
      <c r="BJ196" s="6" t="s">
        <v>15</v>
      </c>
      <c r="BK196" s="112">
        <f>ROUND($L$196*$K$196,2)</f>
        <v>0</v>
      </c>
      <c r="BL196" s="6" t="s">
        <v>152</v>
      </c>
    </row>
    <row r="197" spans="2:64" s="6" customFormat="1" ht="15.75" customHeight="1">
      <c r="B197" s="118"/>
      <c r="E197" s="119"/>
      <c r="F197" s="174" t="s">
        <v>15</v>
      </c>
      <c r="G197" s="175"/>
      <c r="H197" s="175"/>
      <c r="I197" s="175"/>
      <c r="K197" s="120">
        <v>1</v>
      </c>
      <c r="R197" s="121"/>
      <c r="T197" s="122"/>
      <c r="AA197" s="123"/>
      <c r="AT197" s="119" t="s">
        <v>131</v>
      </c>
      <c r="AU197" s="119" t="s">
        <v>79</v>
      </c>
      <c r="AV197" s="119" t="s">
        <v>79</v>
      </c>
      <c r="AW197" s="119" t="s">
        <v>96</v>
      </c>
      <c r="AX197" s="119" t="s">
        <v>15</v>
      </c>
      <c r="AY197" s="119" t="s">
        <v>124</v>
      </c>
    </row>
    <row r="198" spans="2:64" s="6" customFormat="1" ht="27" customHeight="1">
      <c r="B198" s="18"/>
      <c r="C198" s="105" t="s">
        <v>230</v>
      </c>
      <c r="D198" s="105" t="s">
        <v>125</v>
      </c>
      <c r="E198" s="106" t="s">
        <v>231</v>
      </c>
      <c r="F198" s="180" t="s">
        <v>232</v>
      </c>
      <c r="G198" s="181"/>
      <c r="H198" s="181"/>
      <c r="I198" s="181"/>
      <c r="J198" s="107" t="s">
        <v>167</v>
      </c>
      <c r="K198" s="108">
        <v>1</v>
      </c>
      <c r="L198" s="182"/>
      <c r="M198" s="181"/>
      <c r="N198" s="182">
        <f>ROUND($L$198*$K$198,2)</f>
        <v>0</v>
      </c>
      <c r="O198" s="181"/>
      <c r="P198" s="181"/>
      <c r="Q198" s="181"/>
      <c r="R198" s="19"/>
      <c r="T198" s="109"/>
      <c r="U198" s="25" t="s">
        <v>37</v>
      </c>
      <c r="V198" s="110">
        <v>4.1000000000000002E-2</v>
      </c>
      <c r="W198" s="110">
        <f>$V$198*$K$198</f>
        <v>4.1000000000000002E-2</v>
      </c>
      <c r="X198" s="110">
        <v>0</v>
      </c>
      <c r="Y198" s="110">
        <f>$X$198*$K$198</f>
        <v>0</v>
      </c>
      <c r="Z198" s="110">
        <v>6.8999999999999997E-4</v>
      </c>
      <c r="AA198" s="111">
        <f>$Z$198*$K$198</f>
        <v>6.8999999999999997E-4</v>
      </c>
      <c r="AR198" s="6" t="s">
        <v>152</v>
      </c>
      <c r="AT198" s="6" t="s">
        <v>125</v>
      </c>
      <c r="AU198" s="6" t="s">
        <v>79</v>
      </c>
      <c r="AY198" s="6" t="s">
        <v>124</v>
      </c>
      <c r="BE198" s="112">
        <f>IF($U$198="základní",$N$198,0)</f>
        <v>0</v>
      </c>
      <c r="BF198" s="112">
        <f>IF($U$198="snížená",$N$198,0)</f>
        <v>0</v>
      </c>
      <c r="BG198" s="112">
        <f>IF($U$198="zákl. přenesená",$N$198,0)</f>
        <v>0</v>
      </c>
      <c r="BH198" s="112">
        <f>IF($U$198="sníž. přenesená",$N$198,0)</f>
        <v>0</v>
      </c>
      <c r="BI198" s="112">
        <f>IF($U$198="nulová",$N$198,0)</f>
        <v>0</v>
      </c>
      <c r="BJ198" s="6" t="s">
        <v>15</v>
      </c>
      <c r="BK198" s="112">
        <f>ROUND($L$198*$K$198,2)</f>
        <v>0</v>
      </c>
      <c r="BL198" s="6" t="s">
        <v>152</v>
      </c>
    </row>
    <row r="199" spans="2:64" s="6" customFormat="1" ht="15.75" customHeight="1">
      <c r="B199" s="118"/>
      <c r="E199" s="119"/>
      <c r="F199" s="174" t="s">
        <v>15</v>
      </c>
      <c r="G199" s="175"/>
      <c r="H199" s="175"/>
      <c r="I199" s="175"/>
      <c r="K199" s="120">
        <v>1</v>
      </c>
      <c r="R199" s="121"/>
      <c r="T199" s="122"/>
      <c r="AA199" s="123"/>
      <c r="AT199" s="119" t="s">
        <v>131</v>
      </c>
      <c r="AU199" s="119" t="s">
        <v>79</v>
      </c>
      <c r="AV199" s="119" t="s">
        <v>79</v>
      </c>
      <c r="AW199" s="119" t="s">
        <v>96</v>
      </c>
      <c r="AX199" s="119" t="s">
        <v>15</v>
      </c>
      <c r="AY199" s="119" t="s">
        <v>124</v>
      </c>
    </row>
    <row r="200" spans="2:64" s="6" customFormat="1" ht="27" customHeight="1">
      <c r="B200" s="18"/>
      <c r="C200" s="105" t="s">
        <v>233</v>
      </c>
      <c r="D200" s="105" t="s">
        <v>125</v>
      </c>
      <c r="E200" s="106" t="s">
        <v>234</v>
      </c>
      <c r="F200" s="180" t="s">
        <v>235</v>
      </c>
      <c r="G200" s="181"/>
      <c r="H200" s="181"/>
      <c r="I200" s="181"/>
      <c r="J200" s="107" t="s">
        <v>167</v>
      </c>
      <c r="K200" s="108">
        <v>1</v>
      </c>
      <c r="L200" s="182"/>
      <c r="M200" s="181"/>
      <c r="N200" s="182">
        <f>ROUND($L$200*$K$200,2)</f>
        <v>0</v>
      </c>
      <c r="O200" s="181"/>
      <c r="P200" s="181"/>
      <c r="Q200" s="181"/>
      <c r="R200" s="19"/>
      <c r="T200" s="109"/>
      <c r="U200" s="25" t="s">
        <v>37</v>
      </c>
      <c r="V200" s="110">
        <v>6.2E-2</v>
      </c>
      <c r="W200" s="110">
        <f>$V$200*$K$200</f>
        <v>6.2E-2</v>
      </c>
      <c r="X200" s="110">
        <v>0</v>
      </c>
      <c r="Y200" s="110">
        <f>$X$200*$K$200</f>
        <v>0</v>
      </c>
      <c r="Z200" s="110">
        <v>5.2999999999999998E-4</v>
      </c>
      <c r="AA200" s="111">
        <f>$Z$200*$K$200</f>
        <v>5.2999999999999998E-4</v>
      </c>
      <c r="AR200" s="6" t="s">
        <v>152</v>
      </c>
      <c r="AT200" s="6" t="s">
        <v>125</v>
      </c>
      <c r="AU200" s="6" t="s">
        <v>79</v>
      </c>
      <c r="AY200" s="6" t="s">
        <v>124</v>
      </c>
      <c r="BE200" s="112">
        <f>IF($U$200="základní",$N$200,0)</f>
        <v>0</v>
      </c>
      <c r="BF200" s="112">
        <f>IF($U$200="snížená",$N$200,0)</f>
        <v>0</v>
      </c>
      <c r="BG200" s="112">
        <f>IF($U$200="zákl. přenesená",$N$200,0)</f>
        <v>0</v>
      </c>
      <c r="BH200" s="112">
        <f>IF($U$200="sníž. přenesená",$N$200,0)</f>
        <v>0</v>
      </c>
      <c r="BI200" s="112">
        <f>IF($U$200="nulová",$N$200,0)</f>
        <v>0</v>
      </c>
      <c r="BJ200" s="6" t="s">
        <v>15</v>
      </c>
      <c r="BK200" s="112">
        <f>ROUND($L$200*$K$200,2)</f>
        <v>0</v>
      </c>
      <c r="BL200" s="6" t="s">
        <v>152</v>
      </c>
    </row>
    <row r="201" spans="2:64" s="6" customFormat="1" ht="15.75" customHeight="1">
      <c r="B201" s="118"/>
      <c r="E201" s="119"/>
      <c r="F201" s="174" t="s">
        <v>15</v>
      </c>
      <c r="G201" s="175"/>
      <c r="H201" s="175"/>
      <c r="I201" s="175"/>
      <c r="K201" s="120">
        <v>1</v>
      </c>
      <c r="R201" s="121"/>
      <c r="T201" s="122"/>
      <c r="AA201" s="123"/>
      <c r="AT201" s="119" t="s">
        <v>131</v>
      </c>
      <c r="AU201" s="119" t="s">
        <v>79</v>
      </c>
      <c r="AV201" s="119" t="s">
        <v>79</v>
      </c>
      <c r="AW201" s="119" t="s">
        <v>96</v>
      </c>
      <c r="AX201" s="119" t="s">
        <v>15</v>
      </c>
      <c r="AY201" s="119" t="s">
        <v>124</v>
      </c>
    </row>
    <row r="202" spans="2:64" s="6" customFormat="1" ht="27" customHeight="1">
      <c r="B202" s="18"/>
      <c r="C202" s="105" t="s">
        <v>236</v>
      </c>
      <c r="D202" s="105" t="s">
        <v>125</v>
      </c>
      <c r="E202" s="106" t="s">
        <v>237</v>
      </c>
      <c r="F202" s="180" t="s">
        <v>238</v>
      </c>
      <c r="G202" s="181"/>
      <c r="H202" s="181"/>
      <c r="I202" s="181"/>
      <c r="J202" s="107" t="s">
        <v>167</v>
      </c>
      <c r="K202" s="108">
        <v>1</v>
      </c>
      <c r="L202" s="182"/>
      <c r="M202" s="181"/>
      <c r="N202" s="182">
        <f>ROUND($L$202*$K$202,2)</f>
        <v>0</v>
      </c>
      <c r="O202" s="181"/>
      <c r="P202" s="181"/>
      <c r="Q202" s="181"/>
      <c r="R202" s="19"/>
      <c r="T202" s="109"/>
      <c r="U202" s="25" t="s">
        <v>37</v>
      </c>
      <c r="V202" s="110">
        <v>0.16</v>
      </c>
      <c r="W202" s="110">
        <f>$V$202*$K$202</f>
        <v>0.16</v>
      </c>
      <c r="X202" s="110">
        <v>2.2000000000000001E-4</v>
      </c>
      <c r="Y202" s="110">
        <f>$X$202*$K$202</f>
        <v>2.2000000000000001E-4</v>
      </c>
      <c r="Z202" s="110">
        <v>0</v>
      </c>
      <c r="AA202" s="111">
        <f>$Z$202*$K$202</f>
        <v>0</v>
      </c>
      <c r="AR202" s="6" t="s">
        <v>152</v>
      </c>
      <c r="AT202" s="6" t="s">
        <v>125</v>
      </c>
      <c r="AU202" s="6" t="s">
        <v>79</v>
      </c>
      <c r="AY202" s="6" t="s">
        <v>124</v>
      </c>
      <c r="BE202" s="112">
        <f>IF($U$202="základní",$N$202,0)</f>
        <v>0</v>
      </c>
      <c r="BF202" s="112">
        <f>IF($U$202="snížená",$N$202,0)</f>
        <v>0</v>
      </c>
      <c r="BG202" s="112">
        <f>IF($U$202="zákl. přenesená",$N$202,0)</f>
        <v>0</v>
      </c>
      <c r="BH202" s="112">
        <f>IF($U$202="sníž. přenesená",$N$202,0)</f>
        <v>0</v>
      </c>
      <c r="BI202" s="112">
        <f>IF($U$202="nulová",$N$202,0)</f>
        <v>0</v>
      </c>
      <c r="BJ202" s="6" t="s">
        <v>15</v>
      </c>
      <c r="BK202" s="112">
        <f>ROUND($L$202*$K$202,2)</f>
        <v>0</v>
      </c>
      <c r="BL202" s="6" t="s">
        <v>152</v>
      </c>
    </row>
    <row r="203" spans="2:64" s="6" customFormat="1" ht="15.75" customHeight="1">
      <c r="B203" s="118"/>
      <c r="E203" s="119"/>
      <c r="F203" s="174" t="s">
        <v>15</v>
      </c>
      <c r="G203" s="175"/>
      <c r="H203" s="175"/>
      <c r="I203" s="175"/>
      <c r="K203" s="120">
        <v>1</v>
      </c>
      <c r="R203" s="121"/>
      <c r="T203" s="122"/>
      <c r="AA203" s="123"/>
      <c r="AT203" s="119" t="s">
        <v>131</v>
      </c>
      <c r="AU203" s="119" t="s">
        <v>79</v>
      </c>
      <c r="AV203" s="119" t="s">
        <v>79</v>
      </c>
      <c r="AW203" s="119" t="s">
        <v>96</v>
      </c>
      <c r="AX203" s="119" t="s">
        <v>15</v>
      </c>
      <c r="AY203" s="119" t="s">
        <v>124</v>
      </c>
    </row>
    <row r="204" spans="2:64" s="6" customFormat="1" ht="27" customHeight="1">
      <c r="B204" s="18"/>
      <c r="C204" s="105" t="s">
        <v>156</v>
      </c>
      <c r="D204" s="105" t="s">
        <v>125</v>
      </c>
      <c r="E204" s="106" t="s">
        <v>239</v>
      </c>
      <c r="F204" s="180" t="s">
        <v>240</v>
      </c>
      <c r="G204" s="181"/>
      <c r="H204" s="181"/>
      <c r="I204" s="181"/>
      <c r="J204" s="107" t="s">
        <v>167</v>
      </c>
      <c r="K204" s="108">
        <v>1</v>
      </c>
      <c r="L204" s="182"/>
      <c r="M204" s="181"/>
      <c r="N204" s="182">
        <f>ROUND($L$204*$K$204,2)</f>
        <v>0</v>
      </c>
      <c r="O204" s="181"/>
      <c r="P204" s="181"/>
      <c r="Q204" s="181"/>
      <c r="R204" s="19"/>
      <c r="T204" s="109"/>
      <c r="U204" s="25" t="s">
        <v>37</v>
      </c>
      <c r="V204" s="110">
        <v>0.16</v>
      </c>
      <c r="W204" s="110">
        <f>$V$204*$K$204</f>
        <v>0.16</v>
      </c>
      <c r="X204" s="110">
        <v>2.7E-4</v>
      </c>
      <c r="Y204" s="110">
        <f>$X$204*$K$204</f>
        <v>2.7E-4</v>
      </c>
      <c r="Z204" s="110">
        <v>0</v>
      </c>
      <c r="AA204" s="111">
        <f>$Z$204*$K$204</f>
        <v>0</v>
      </c>
      <c r="AR204" s="6" t="s">
        <v>152</v>
      </c>
      <c r="AT204" s="6" t="s">
        <v>125</v>
      </c>
      <c r="AU204" s="6" t="s">
        <v>79</v>
      </c>
      <c r="AY204" s="6" t="s">
        <v>124</v>
      </c>
      <c r="BE204" s="112">
        <f>IF($U$204="základní",$N$204,0)</f>
        <v>0</v>
      </c>
      <c r="BF204" s="112">
        <f>IF($U$204="snížená",$N$204,0)</f>
        <v>0</v>
      </c>
      <c r="BG204" s="112">
        <f>IF($U$204="zákl. přenesená",$N$204,0)</f>
        <v>0</v>
      </c>
      <c r="BH204" s="112">
        <f>IF($U$204="sníž. přenesená",$N$204,0)</f>
        <v>0</v>
      </c>
      <c r="BI204" s="112">
        <f>IF($U$204="nulová",$N$204,0)</f>
        <v>0</v>
      </c>
      <c r="BJ204" s="6" t="s">
        <v>15</v>
      </c>
      <c r="BK204" s="112">
        <f>ROUND($L$204*$K$204,2)</f>
        <v>0</v>
      </c>
      <c r="BL204" s="6" t="s">
        <v>152</v>
      </c>
    </row>
    <row r="205" spans="2:64" s="6" customFormat="1" ht="15.75" customHeight="1">
      <c r="B205" s="118"/>
      <c r="E205" s="119"/>
      <c r="F205" s="174" t="s">
        <v>15</v>
      </c>
      <c r="G205" s="175"/>
      <c r="H205" s="175"/>
      <c r="I205" s="175"/>
      <c r="K205" s="120">
        <v>1</v>
      </c>
      <c r="R205" s="121"/>
      <c r="T205" s="122"/>
      <c r="AA205" s="123"/>
      <c r="AT205" s="119" t="s">
        <v>131</v>
      </c>
      <c r="AU205" s="119" t="s">
        <v>79</v>
      </c>
      <c r="AV205" s="119" t="s">
        <v>79</v>
      </c>
      <c r="AW205" s="119" t="s">
        <v>96</v>
      </c>
      <c r="AX205" s="119" t="s">
        <v>15</v>
      </c>
      <c r="AY205" s="119" t="s">
        <v>124</v>
      </c>
    </row>
    <row r="206" spans="2:64" s="6" customFormat="1" ht="39" customHeight="1">
      <c r="B206" s="18"/>
      <c r="C206" s="105" t="s">
        <v>241</v>
      </c>
      <c r="D206" s="105" t="s">
        <v>125</v>
      </c>
      <c r="E206" s="106" t="s">
        <v>242</v>
      </c>
      <c r="F206" s="180" t="s">
        <v>243</v>
      </c>
      <c r="G206" s="181"/>
      <c r="H206" s="181"/>
      <c r="I206" s="181"/>
      <c r="J206" s="107" t="s">
        <v>136</v>
      </c>
      <c r="K206" s="108">
        <v>3.0000000000000001E-3</v>
      </c>
      <c r="L206" s="182"/>
      <c r="M206" s="181"/>
      <c r="N206" s="182">
        <f>ROUND($L$206*$K$206,2)</f>
        <v>0</v>
      </c>
      <c r="O206" s="181"/>
      <c r="P206" s="181"/>
      <c r="Q206" s="181"/>
      <c r="R206" s="19"/>
      <c r="T206" s="109"/>
      <c r="U206" s="25" t="s">
        <v>37</v>
      </c>
      <c r="V206" s="110">
        <v>3.379</v>
      </c>
      <c r="W206" s="110">
        <f>$V$206*$K$206</f>
        <v>1.0137E-2</v>
      </c>
      <c r="X206" s="110">
        <v>0</v>
      </c>
      <c r="Y206" s="110">
        <f>$X$206*$K$206</f>
        <v>0</v>
      </c>
      <c r="Z206" s="110">
        <v>0</v>
      </c>
      <c r="AA206" s="111">
        <f>$Z$206*$K$206</f>
        <v>0</v>
      </c>
      <c r="AR206" s="6" t="s">
        <v>152</v>
      </c>
      <c r="AT206" s="6" t="s">
        <v>125</v>
      </c>
      <c r="AU206" s="6" t="s">
        <v>79</v>
      </c>
      <c r="AY206" s="6" t="s">
        <v>124</v>
      </c>
      <c r="BE206" s="112">
        <f>IF($U$206="základní",$N$206,0)</f>
        <v>0</v>
      </c>
      <c r="BF206" s="112">
        <f>IF($U$206="snížená",$N$206,0)</f>
        <v>0</v>
      </c>
      <c r="BG206" s="112">
        <f>IF($U$206="zákl. přenesená",$N$206,0)</f>
        <v>0</v>
      </c>
      <c r="BH206" s="112">
        <f>IF($U$206="sníž. přenesená",$N$206,0)</f>
        <v>0</v>
      </c>
      <c r="BI206" s="112">
        <f>IF($U$206="nulová",$N$206,0)</f>
        <v>0</v>
      </c>
      <c r="BJ206" s="6" t="s">
        <v>15</v>
      </c>
      <c r="BK206" s="112">
        <f>ROUND($L$206*$K$206,2)</f>
        <v>0</v>
      </c>
      <c r="BL206" s="6" t="s">
        <v>152</v>
      </c>
    </row>
    <row r="207" spans="2:64" s="6" customFormat="1" ht="15.75" customHeight="1">
      <c r="B207" s="118"/>
      <c r="E207" s="119"/>
      <c r="F207" s="174" t="s">
        <v>244</v>
      </c>
      <c r="G207" s="175"/>
      <c r="H207" s="175"/>
      <c r="I207" s="175"/>
      <c r="K207" s="120">
        <v>3.0000000000000001E-3</v>
      </c>
      <c r="R207" s="121"/>
      <c r="T207" s="122"/>
      <c r="AA207" s="123"/>
      <c r="AT207" s="119" t="s">
        <v>131</v>
      </c>
      <c r="AU207" s="119" t="s">
        <v>79</v>
      </c>
      <c r="AV207" s="119" t="s">
        <v>79</v>
      </c>
      <c r="AW207" s="119" t="s">
        <v>96</v>
      </c>
      <c r="AX207" s="119" t="s">
        <v>15</v>
      </c>
      <c r="AY207" s="119" t="s">
        <v>124</v>
      </c>
    </row>
    <row r="208" spans="2:64" s="6" customFormat="1" ht="27" customHeight="1">
      <c r="B208" s="18"/>
      <c r="C208" s="105" t="s">
        <v>245</v>
      </c>
      <c r="D208" s="105" t="s">
        <v>125</v>
      </c>
      <c r="E208" s="106" t="s">
        <v>246</v>
      </c>
      <c r="F208" s="180" t="s">
        <v>247</v>
      </c>
      <c r="G208" s="181"/>
      <c r="H208" s="181"/>
      <c r="I208" s="181"/>
      <c r="J208" s="107" t="s">
        <v>136</v>
      </c>
      <c r="K208" s="108">
        <v>2E-3</v>
      </c>
      <c r="L208" s="182"/>
      <c r="M208" s="181"/>
      <c r="N208" s="182">
        <f>ROUND($L$208*$K$208,2)</f>
        <v>0</v>
      </c>
      <c r="O208" s="181"/>
      <c r="P208" s="181"/>
      <c r="Q208" s="181"/>
      <c r="R208" s="19"/>
      <c r="T208" s="109"/>
      <c r="U208" s="25" t="s">
        <v>37</v>
      </c>
      <c r="V208" s="110">
        <v>1.327</v>
      </c>
      <c r="W208" s="110">
        <f>$V$208*$K$208</f>
        <v>2.6540000000000001E-3</v>
      </c>
      <c r="X208" s="110">
        <v>0</v>
      </c>
      <c r="Y208" s="110">
        <f>$X$208*$K$208</f>
        <v>0</v>
      </c>
      <c r="Z208" s="110">
        <v>0</v>
      </c>
      <c r="AA208" s="111">
        <f>$Z$208*$K$208</f>
        <v>0</v>
      </c>
      <c r="AR208" s="6" t="s">
        <v>152</v>
      </c>
      <c r="AT208" s="6" t="s">
        <v>125</v>
      </c>
      <c r="AU208" s="6" t="s">
        <v>79</v>
      </c>
      <c r="AY208" s="6" t="s">
        <v>124</v>
      </c>
      <c r="BE208" s="112">
        <f>IF($U$208="základní",$N$208,0)</f>
        <v>0</v>
      </c>
      <c r="BF208" s="112">
        <f>IF($U$208="snížená",$N$208,0)</f>
        <v>0</v>
      </c>
      <c r="BG208" s="112">
        <f>IF($U$208="zákl. přenesená",$N$208,0)</f>
        <v>0</v>
      </c>
      <c r="BH208" s="112">
        <f>IF($U$208="sníž. přenesená",$N$208,0)</f>
        <v>0</v>
      </c>
      <c r="BI208" s="112">
        <f>IF($U$208="nulová",$N$208,0)</f>
        <v>0</v>
      </c>
      <c r="BJ208" s="6" t="s">
        <v>15</v>
      </c>
      <c r="BK208" s="112">
        <f>ROUND($L$208*$K$208,2)</f>
        <v>0</v>
      </c>
      <c r="BL208" s="6" t="s">
        <v>152</v>
      </c>
    </row>
    <row r="209" spans="2:64" s="95" customFormat="1" ht="37.5" customHeight="1">
      <c r="B209" s="96"/>
      <c r="D209" s="97" t="s">
        <v>106</v>
      </c>
      <c r="N209" s="177">
        <f>$BK$209</f>
        <v>0</v>
      </c>
      <c r="O209" s="178"/>
      <c r="P209" s="178"/>
      <c r="Q209" s="178"/>
      <c r="R209" s="99"/>
      <c r="T209" s="100"/>
      <c r="W209" s="101">
        <f>$W$210</f>
        <v>0</v>
      </c>
      <c r="Y209" s="101">
        <f>$Y$210</f>
        <v>0</v>
      </c>
      <c r="AA209" s="102">
        <f>$AA$210</f>
        <v>0</v>
      </c>
      <c r="AR209" s="98" t="s">
        <v>129</v>
      </c>
      <c r="AT209" s="98" t="s">
        <v>71</v>
      </c>
      <c r="AU209" s="98" t="s">
        <v>72</v>
      </c>
      <c r="AY209" s="98" t="s">
        <v>124</v>
      </c>
      <c r="BK209" s="103">
        <f>$BK$210</f>
        <v>0</v>
      </c>
    </row>
    <row r="210" spans="2:64" s="95" customFormat="1" ht="21" customHeight="1">
      <c r="B210" s="96"/>
      <c r="D210" s="104" t="s">
        <v>107</v>
      </c>
      <c r="N210" s="179">
        <f>$BK$210</f>
        <v>0</v>
      </c>
      <c r="O210" s="178"/>
      <c r="P210" s="178"/>
      <c r="Q210" s="178"/>
      <c r="R210" s="99"/>
      <c r="T210" s="100"/>
      <c r="W210" s="101">
        <f>SUM($W$211:$W$212)</f>
        <v>0</v>
      </c>
      <c r="Y210" s="101">
        <f>SUM($Y$211:$Y$212)</f>
        <v>0</v>
      </c>
      <c r="AA210" s="102">
        <f>SUM($AA$211:$AA$212)</f>
        <v>0</v>
      </c>
      <c r="AR210" s="98" t="s">
        <v>129</v>
      </c>
      <c r="AT210" s="98" t="s">
        <v>71</v>
      </c>
      <c r="AU210" s="98" t="s">
        <v>15</v>
      </c>
      <c r="AY210" s="98" t="s">
        <v>124</v>
      </c>
      <c r="BK210" s="103">
        <f>SUM($BK$211:$BK$212)</f>
        <v>0</v>
      </c>
    </row>
    <row r="211" spans="2:64" s="6" customFormat="1" ht="39" customHeight="1">
      <c r="B211" s="18"/>
      <c r="C211" s="105" t="s">
        <v>248</v>
      </c>
      <c r="D211" s="105" t="s">
        <v>125</v>
      </c>
      <c r="E211" s="106" t="s">
        <v>249</v>
      </c>
      <c r="F211" s="180" t="s">
        <v>250</v>
      </c>
      <c r="G211" s="181"/>
      <c r="H211" s="181"/>
      <c r="I211" s="181"/>
      <c r="J211" s="107" t="s">
        <v>251</v>
      </c>
      <c r="K211" s="108">
        <v>8</v>
      </c>
      <c r="L211" s="182"/>
      <c r="M211" s="181"/>
      <c r="N211" s="182">
        <f>ROUND($L$211*$K$211,2)</f>
        <v>0</v>
      </c>
      <c r="O211" s="181"/>
      <c r="P211" s="181"/>
      <c r="Q211" s="181"/>
      <c r="R211" s="19"/>
      <c r="T211" s="109"/>
      <c r="U211" s="25" t="s">
        <v>37</v>
      </c>
      <c r="V211" s="110">
        <v>0</v>
      </c>
      <c r="W211" s="110">
        <f>$V$211*$K$211</f>
        <v>0</v>
      </c>
      <c r="X211" s="110">
        <v>0</v>
      </c>
      <c r="Y211" s="110">
        <f>$X$211*$K$211</f>
        <v>0</v>
      </c>
      <c r="Z211" s="110">
        <v>0</v>
      </c>
      <c r="AA211" s="111">
        <f>$Z$211*$K$211</f>
        <v>0</v>
      </c>
      <c r="AR211" s="6" t="s">
        <v>252</v>
      </c>
      <c r="AT211" s="6" t="s">
        <v>125</v>
      </c>
      <c r="AU211" s="6" t="s">
        <v>79</v>
      </c>
      <c r="AY211" s="6" t="s">
        <v>124</v>
      </c>
      <c r="BE211" s="112">
        <f>IF($U$211="základní",$N$211,0)</f>
        <v>0</v>
      </c>
      <c r="BF211" s="112">
        <f>IF($U$211="snížená",$N$211,0)</f>
        <v>0</v>
      </c>
      <c r="BG211" s="112">
        <f>IF($U$211="zákl. přenesená",$N$211,0)</f>
        <v>0</v>
      </c>
      <c r="BH211" s="112">
        <f>IF($U$211="sníž. přenesená",$N$211,0)</f>
        <v>0</v>
      </c>
      <c r="BI211" s="112">
        <f>IF($U$211="nulová",$N$211,0)</f>
        <v>0</v>
      </c>
      <c r="BJ211" s="6" t="s">
        <v>15</v>
      </c>
      <c r="BK211" s="112">
        <f>ROUND($L$211*$K$211,2)</f>
        <v>0</v>
      </c>
      <c r="BL211" s="6" t="s">
        <v>252</v>
      </c>
    </row>
    <row r="212" spans="2:64" s="6" customFormat="1" ht="15.75" customHeight="1">
      <c r="B212" s="118"/>
      <c r="E212" s="119"/>
      <c r="F212" s="174" t="s">
        <v>137</v>
      </c>
      <c r="G212" s="175"/>
      <c r="H212" s="175"/>
      <c r="I212" s="175"/>
      <c r="K212" s="120">
        <v>8</v>
      </c>
      <c r="R212" s="121"/>
      <c r="T212" s="134"/>
      <c r="U212" s="135"/>
      <c r="V212" s="135"/>
      <c r="W212" s="135"/>
      <c r="X212" s="135"/>
      <c r="Y212" s="135"/>
      <c r="Z212" s="135"/>
      <c r="AA212" s="136"/>
      <c r="AT212" s="119" t="s">
        <v>131</v>
      </c>
      <c r="AU212" s="119" t="s">
        <v>79</v>
      </c>
      <c r="AV212" s="119" t="s">
        <v>79</v>
      </c>
      <c r="AW212" s="119" t="s">
        <v>96</v>
      </c>
      <c r="AX212" s="119" t="s">
        <v>15</v>
      </c>
      <c r="AY212" s="119" t="s">
        <v>124</v>
      </c>
    </row>
    <row r="213" spans="2:64" s="6" customFormat="1" ht="7.5" customHeight="1">
      <c r="B213" s="40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2"/>
    </row>
    <row r="214" spans="2:64" s="2" customFormat="1" ht="14.25" customHeight="1"/>
  </sheetData>
  <mergeCells count="223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M24:P24"/>
    <mergeCell ref="M25:P25"/>
    <mergeCell ref="M27:P27"/>
    <mergeCell ref="H29:J29"/>
    <mergeCell ref="M29:P29"/>
    <mergeCell ref="H30:J30"/>
    <mergeCell ref="M30:P30"/>
    <mergeCell ref="H31:J31"/>
    <mergeCell ref="M31:P31"/>
    <mergeCell ref="H32:J32"/>
    <mergeCell ref="M32:P32"/>
    <mergeCell ref="H33:J33"/>
    <mergeCell ref="M33:P33"/>
    <mergeCell ref="L35:P35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1:Q101"/>
    <mergeCell ref="L103:Q103"/>
    <mergeCell ref="C109:Q109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F124:I124"/>
    <mergeCell ref="F125:I125"/>
    <mergeCell ref="F126:I126"/>
    <mergeCell ref="L126:M126"/>
    <mergeCell ref="N126:Q126"/>
    <mergeCell ref="F127:I127"/>
    <mergeCell ref="F128:I128"/>
    <mergeCell ref="F129:I129"/>
    <mergeCell ref="F131:I131"/>
    <mergeCell ref="L131:M131"/>
    <mergeCell ref="N131:Q131"/>
    <mergeCell ref="F132:I132"/>
    <mergeCell ref="F133:I133"/>
    <mergeCell ref="F136:I136"/>
    <mergeCell ref="L136:M136"/>
    <mergeCell ref="N136:Q136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46:I146"/>
    <mergeCell ref="L146:M146"/>
    <mergeCell ref="N146:Q146"/>
    <mergeCell ref="F147:I147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F152:I152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F163:I163"/>
    <mergeCell ref="L163:M163"/>
    <mergeCell ref="N163:Q163"/>
    <mergeCell ref="F164:I164"/>
    <mergeCell ref="F165:I165"/>
    <mergeCell ref="L165:M165"/>
    <mergeCell ref="N165:Q165"/>
    <mergeCell ref="F166:I166"/>
    <mergeCell ref="F167:I167"/>
    <mergeCell ref="L167:M167"/>
    <mergeCell ref="N167:Q167"/>
    <mergeCell ref="F168:I168"/>
    <mergeCell ref="F169:I169"/>
    <mergeCell ref="L169:M169"/>
    <mergeCell ref="N169:Q169"/>
    <mergeCell ref="F170:I170"/>
    <mergeCell ref="F171:I171"/>
    <mergeCell ref="F172:I172"/>
    <mergeCell ref="L172:M172"/>
    <mergeCell ref="N172:Q172"/>
    <mergeCell ref="F173:I173"/>
    <mergeCell ref="F174:I174"/>
    <mergeCell ref="L174:M174"/>
    <mergeCell ref="N174:Q174"/>
    <mergeCell ref="F175:I175"/>
    <mergeCell ref="F176:I176"/>
    <mergeCell ref="L176:M176"/>
    <mergeCell ref="N176:Q176"/>
    <mergeCell ref="F178:I178"/>
    <mergeCell ref="L178:M178"/>
    <mergeCell ref="N178:Q178"/>
    <mergeCell ref="F179:I179"/>
    <mergeCell ref="L179:M179"/>
    <mergeCell ref="N179:Q179"/>
    <mergeCell ref="F180:I180"/>
    <mergeCell ref="F181:I181"/>
    <mergeCell ref="F182:I182"/>
    <mergeCell ref="L182:M182"/>
    <mergeCell ref="N182:Q182"/>
    <mergeCell ref="F183:I183"/>
    <mergeCell ref="F184:I184"/>
    <mergeCell ref="F185:I185"/>
    <mergeCell ref="L185:M185"/>
    <mergeCell ref="N185:Q185"/>
    <mergeCell ref="F186:I186"/>
    <mergeCell ref="F187:I187"/>
    <mergeCell ref="F188:I188"/>
    <mergeCell ref="F189:I189"/>
    <mergeCell ref="F190:I190"/>
    <mergeCell ref="L190:M190"/>
    <mergeCell ref="N190:Q190"/>
    <mergeCell ref="F191:I191"/>
    <mergeCell ref="F192:I192"/>
    <mergeCell ref="L192:M192"/>
    <mergeCell ref="N192:Q192"/>
    <mergeCell ref="F193:I193"/>
    <mergeCell ref="F194:I194"/>
    <mergeCell ref="L194:M194"/>
    <mergeCell ref="N194:Q194"/>
    <mergeCell ref="L202:M202"/>
    <mergeCell ref="N202:Q202"/>
    <mergeCell ref="F195:I195"/>
    <mergeCell ref="F196:I196"/>
    <mergeCell ref="L196:M196"/>
    <mergeCell ref="N196:Q196"/>
    <mergeCell ref="F197:I197"/>
    <mergeCell ref="F198:I198"/>
    <mergeCell ref="L198:M198"/>
    <mergeCell ref="N198:Q198"/>
    <mergeCell ref="N209:Q209"/>
    <mergeCell ref="N210:Q210"/>
    <mergeCell ref="F205:I205"/>
    <mergeCell ref="F206:I206"/>
    <mergeCell ref="L206:M206"/>
    <mergeCell ref="N206:Q206"/>
    <mergeCell ref="F199:I199"/>
    <mergeCell ref="F200:I200"/>
    <mergeCell ref="L200:M200"/>
    <mergeCell ref="N200:Q200"/>
    <mergeCell ref="F201:I201"/>
    <mergeCell ref="F202:I202"/>
    <mergeCell ref="H1:K1"/>
    <mergeCell ref="S2:AC2"/>
    <mergeCell ref="F212:I212"/>
    <mergeCell ref="N120:Q120"/>
    <mergeCell ref="N121:Q121"/>
    <mergeCell ref="N122:Q122"/>
    <mergeCell ref="N130:Q130"/>
    <mergeCell ref="F208:I208"/>
    <mergeCell ref="L208:M208"/>
    <mergeCell ref="N208:Q208"/>
    <mergeCell ref="F211:I211"/>
    <mergeCell ref="L211:M211"/>
    <mergeCell ref="N211:Q211"/>
    <mergeCell ref="N134:Q134"/>
    <mergeCell ref="N135:Q135"/>
    <mergeCell ref="N137:Q137"/>
    <mergeCell ref="N138:Q138"/>
    <mergeCell ref="N145:Q145"/>
    <mergeCell ref="F207:I207"/>
    <mergeCell ref="F203:I203"/>
    <mergeCell ref="F204:I204"/>
    <mergeCell ref="L204:M204"/>
    <mergeCell ref="N204:Q204"/>
    <mergeCell ref="N177:Q177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9" tooltip="Rozpočet" display="3) Rozpočet"/>
    <hyperlink ref="S1:T1" location="'Rekapitulace stavby'!C2" tooltip="Rekapitulace stavby" display="Rekapitulace stavby"/>
  </hyperlinks>
  <pageMargins left="0.59027779102325439" right="0.59027779102325439" top="0.59027779102325439" bottom="0.59027779102325439" header="0" footer="0"/>
  <pageSetup paperSize="9" scale="95" fitToHeight="100" orientation="portrait" blackAndWhite="1" verticalDpi="0" r:id="rId1"/>
  <headerFooter alignWithMargins="0"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4"/>
  <sheetViews>
    <sheetView showGridLines="0" workbookViewId="0">
      <pane ySplit="1" topLeftCell="A2" activePane="bottomLeft" state="frozenSplit"/>
      <selection pane="bottomLeft" activeCell="A2" sqref="A2"/>
    </sheetView>
  </sheetViews>
  <sheetFormatPr defaultColWidth="10.42578125" defaultRowHeight="14.25" customHeight="1"/>
  <cols>
    <col min="1" max="1" width="8.28515625" style="2" customWidth="1"/>
    <col min="2" max="2" width="1.7109375" style="2" customWidth="1"/>
    <col min="3" max="3" width="4.140625" style="2" customWidth="1"/>
    <col min="4" max="4" width="4.28515625" style="2" customWidth="1"/>
    <col min="5" max="5" width="17.140625" style="2" customWidth="1"/>
    <col min="6" max="7" width="11.140625" style="2" customWidth="1"/>
    <col min="8" max="8" width="12.42578125" style="2" customWidth="1"/>
    <col min="9" max="9" width="7" style="2" customWidth="1"/>
    <col min="10" max="10" width="5.140625" style="2" customWidth="1"/>
    <col min="11" max="11" width="11.42578125" style="2" customWidth="1"/>
    <col min="12" max="12" width="12" style="2" customWidth="1"/>
    <col min="13" max="14" width="6" style="2" customWidth="1"/>
    <col min="15" max="15" width="2" style="2" customWidth="1"/>
    <col min="16" max="16" width="12.42578125" style="2" customWidth="1"/>
    <col min="17" max="17" width="4.140625" style="2" customWidth="1"/>
    <col min="18" max="18" width="1.7109375" style="2" customWidth="1"/>
    <col min="19" max="19" width="8.140625" style="2" customWidth="1"/>
    <col min="20" max="20" width="29.7109375" style="2" hidden="1" customWidth="1"/>
    <col min="21" max="21" width="16.28515625" style="2" hidden="1" customWidth="1"/>
    <col min="22" max="22" width="12.28515625" style="2" hidden="1" customWidth="1"/>
    <col min="23" max="23" width="16.28515625" style="2" hidden="1" customWidth="1"/>
    <col min="24" max="24" width="12.140625" style="2" hidden="1" customWidth="1"/>
    <col min="25" max="25" width="15" style="2" hidden="1" customWidth="1"/>
    <col min="26" max="26" width="11" style="2" hidden="1" customWidth="1"/>
    <col min="27" max="27" width="15" style="2" hidden="1" customWidth="1"/>
    <col min="28" max="28" width="16.28515625" style="2" hidden="1" customWidth="1"/>
    <col min="29" max="29" width="11" style="2" customWidth="1"/>
    <col min="30" max="30" width="15" style="2" customWidth="1"/>
    <col min="31" max="31" width="16.28515625" style="2" customWidth="1"/>
    <col min="32" max="43" width="10.42578125" style="1" customWidth="1"/>
    <col min="44" max="64" width="10.42578125" style="2" hidden="1" customWidth="1"/>
    <col min="65" max="16384" width="10.42578125" style="1"/>
  </cols>
  <sheetData>
    <row r="1" spans="1:256" s="3" customFormat="1" ht="22.5" customHeight="1">
      <c r="A1" s="142"/>
      <c r="B1" s="139"/>
      <c r="C1" s="139"/>
      <c r="D1" s="140" t="s">
        <v>1</v>
      </c>
      <c r="E1" s="139"/>
      <c r="F1" s="141" t="s">
        <v>374</v>
      </c>
      <c r="G1" s="141"/>
      <c r="H1" s="173" t="s">
        <v>375</v>
      </c>
      <c r="I1" s="173"/>
      <c r="J1" s="173"/>
      <c r="K1" s="173"/>
      <c r="L1" s="141" t="s">
        <v>376</v>
      </c>
      <c r="M1" s="139"/>
      <c r="N1" s="139"/>
      <c r="O1" s="140" t="s">
        <v>86</v>
      </c>
      <c r="P1" s="139"/>
      <c r="Q1" s="139"/>
      <c r="R1" s="139"/>
      <c r="S1" s="141" t="s">
        <v>377</v>
      </c>
      <c r="T1" s="141"/>
      <c r="U1" s="142"/>
      <c r="V1" s="142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</row>
    <row r="2" spans="1:256" s="2" customFormat="1" ht="37.5" customHeight="1">
      <c r="C2" s="171" t="s">
        <v>4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S2" s="149" t="s">
        <v>5</v>
      </c>
      <c r="T2" s="150"/>
      <c r="U2" s="150"/>
      <c r="V2" s="150"/>
      <c r="W2" s="150"/>
      <c r="X2" s="150"/>
      <c r="Y2" s="150"/>
      <c r="Z2" s="150"/>
      <c r="AA2" s="150"/>
      <c r="AB2" s="150"/>
      <c r="AC2" s="150"/>
      <c r="AT2" s="2" t="s">
        <v>81</v>
      </c>
    </row>
    <row r="3" spans="1:256" s="2" customFormat="1" ht="7.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  <c r="AT3" s="2" t="s">
        <v>79</v>
      </c>
    </row>
    <row r="4" spans="1:256" s="2" customFormat="1" ht="37.5" customHeight="1">
      <c r="B4" s="10"/>
      <c r="C4" s="155" t="s">
        <v>87</v>
      </c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1"/>
      <c r="T4" s="12" t="s">
        <v>10</v>
      </c>
      <c r="AT4" s="2" t="s">
        <v>3</v>
      </c>
    </row>
    <row r="5" spans="1:256" s="2" customFormat="1" ht="7.5" customHeight="1">
      <c r="B5" s="10"/>
      <c r="R5" s="11"/>
    </row>
    <row r="6" spans="1:256" s="2" customFormat="1" ht="15.75" customHeight="1">
      <c r="B6" s="10"/>
      <c r="D6" s="14" t="s">
        <v>12</v>
      </c>
      <c r="F6" s="196" t="str">
        <f>'Rekapitulace stavby'!$K$6</f>
        <v>180a - Jesle Brožíkova 40, Pavilonu B,D,H - Úspory energie aktualizace</v>
      </c>
      <c r="G6" s="150"/>
      <c r="H6" s="150"/>
      <c r="I6" s="150"/>
      <c r="J6" s="150"/>
      <c r="K6" s="150"/>
      <c r="L6" s="150"/>
      <c r="M6" s="150"/>
      <c r="N6" s="150"/>
      <c r="O6" s="150"/>
      <c r="P6" s="150"/>
      <c r="R6" s="11"/>
    </row>
    <row r="7" spans="1:256" s="6" customFormat="1" ht="18.75" customHeight="1">
      <c r="B7" s="18"/>
      <c r="D7" s="13" t="s">
        <v>88</v>
      </c>
      <c r="F7" s="147" t="s">
        <v>253</v>
      </c>
      <c r="G7" s="148"/>
      <c r="H7" s="148"/>
      <c r="I7" s="148"/>
      <c r="J7" s="148"/>
      <c r="K7" s="148"/>
      <c r="L7" s="148"/>
      <c r="M7" s="148"/>
      <c r="N7" s="148"/>
      <c r="O7" s="148"/>
      <c r="P7" s="148"/>
      <c r="R7" s="19"/>
    </row>
    <row r="8" spans="1:256" s="6" customFormat="1" ht="7.5" customHeight="1">
      <c r="B8" s="18"/>
      <c r="R8" s="19"/>
    </row>
    <row r="9" spans="1:256" s="6" customFormat="1" ht="15" customHeight="1">
      <c r="B9" s="18"/>
      <c r="D9" s="14" t="s">
        <v>16</v>
      </c>
      <c r="F9" s="15" t="s">
        <v>17</v>
      </c>
      <c r="M9" s="14" t="s">
        <v>18</v>
      </c>
      <c r="O9" s="197" t="str">
        <f>'Rekapitulace stavby'!$AN$8</f>
        <v>09.06.2016</v>
      </c>
      <c r="P9" s="148"/>
      <c r="R9" s="19"/>
    </row>
    <row r="10" spans="1:256" s="6" customFormat="1" ht="7.5" customHeight="1">
      <c r="B10" s="18"/>
      <c r="R10" s="19"/>
    </row>
    <row r="11" spans="1:256" s="6" customFormat="1" ht="15" customHeight="1">
      <c r="B11" s="18"/>
      <c r="D11" s="14" t="s">
        <v>22</v>
      </c>
      <c r="M11" s="14" t="s">
        <v>23</v>
      </c>
      <c r="O11" s="156"/>
      <c r="P11" s="148"/>
      <c r="R11" s="19"/>
    </row>
    <row r="12" spans="1:256" s="6" customFormat="1" ht="18.75" customHeight="1">
      <c r="B12" s="18"/>
      <c r="E12" s="15" t="s">
        <v>24</v>
      </c>
      <c r="M12" s="14" t="s">
        <v>25</v>
      </c>
      <c r="O12" s="156"/>
      <c r="P12" s="148"/>
      <c r="R12" s="19"/>
    </row>
    <row r="13" spans="1:256" s="6" customFormat="1" ht="7.5" customHeight="1">
      <c r="B13" s="18"/>
      <c r="R13" s="19"/>
    </row>
    <row r="14" spans="1:256" s="6" customFormat="1" ht="15" customHeight="1">
      <c r="B14" s="18"/>
      <c r="D14" s="14" t="s">
        <v>26</v>
      </c>
      <c r="M14" s="14" t="s">
        <v>23</v>
      </c>
      <c r="O14" s="156" t="str">
        <f>IF('Rekapitulace stavby'!$AN$13="","",'Rekapitulace stavby'!$AN$13)</f>
        <v/>
      </c>
      <c r="P14" s="148"/>
      <c r="R14" s="19"/>
    </row>
    <row r="15" spans="1:256" s="6" customFormat="1" ht="18.75" customHeight="1">
      <c r="B15" s="18"/>
      <c r="E15" s="15" t="str">
        <f>IF('Rekapitulace stavby'!$E$14="","",'Rekapitulace stavby'!$E$14)</f>
        <v xml:space="preserve"> </v>
      </c>
      <c r="M15" s="14" t="s">
        <v>25</v>
      </c>
      <c r="O15" s="156" t="str">
        <f>IF('Rekapitulace stavby'!$AN$14="","",'Rekapitulace stavby'!$AN$14)</f>
        <v/>
      </c>
      <c r="P15" s="148"/>
      <c r="R15" s="19"/>
    </row>
    <row r="16" spans="1:256" s="6" customFormat="1" ht="7.5" customHeight="1">
      <c r="B16" s="18"/>
      <c r="R16" s="19"/>
    </row>
    <row r="17" spans="2:18" s="6" customFormat="1" ht="15" customHeight="1">
      <c r="B17" s="18"/>
      <c r="D17" s="14" t="s">
        <v>28</v>
      </c>
      <c r="M17" s="14" t="s">
        <v>23</v>
      </c>
      <c r="O17" s="156"/>
      <c r="P17" s="148"/>
      <c r="R17" s="19"/>
    </row>
    <row r="18" spans="2:18" s="6" customFormat="1" ht="18.75" customHeight="1">
      <c r="B18" s="18"/>
      <c r="E18" s="15" t="s">
        <v>29</v>
      </c>
      <c r="M18" s="14" t="s">
        <v>25</v>
      </c>
      <c r="O18" s="156"/>
      <c r="P18" s="148"/>
      <c r="R18" s="19"/>
    </row>
    <row r="19" spans="2:18" s="6" customFormat="1" ht="7.5" customHeight="1">
      <c r="B19" s="18"/>
      <c r="R19" s="19"/>
    </row>
    <row r="20" spans="2:18" s="6" customFormat="1" ht="15" customHeight="1">
      <c r="B20" s="18"/>
      <c r="D20" s="14" t="s">
        <v>31</v>
      </c>
      <c r="M20" s="14" t="s">
        <v>23</v>
      </c>
      <c r="O20" s="156"/>
      <c r="P20" s="148"/>
      <c r="R20" s="19"/>
    </row>
    <row r="21" spans="2:18" s="6" customFormat="1" ht="18.75" customHeight="1">
      <c r="B21" s="18"/>
      <c r="E21" s="15" t="s">
        <v>32</v>
      </c>
      <c r="M21" s="14" t="s">
        <v>25</v>
      </c>
      <c r="O21" s="156"/>
      <c r="P21" s="148"/>
      <c r="R21" s="19"/>
    </row>
    <row r="22" spans="2:18" s="6" customFormat="1" ht="7.5" customHeight="1">
      <c r="B22" s="18"/>
      <c r="R22" s="19"/>
    </row>
    <row r="23" spans="2:18" s="6" customFormat="1" ht="7.5" customHeight="1">
      <c r="B23" s="18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R23" s="19"/>
    </row>
    <row r="24" spans="2:18" s="6" customFormat="1" ht="15" customHeight="1">
      <c r="B24" s="18"/>
      <c r="D24" s="75" t="s">
        <v>90</v>
      </c>
      <c r="M24" s="172">
        <f>$N$88</f>
        <v>0</v>
      </c>
      <c r="N24" s="148"/>
      <c r="O24" s="148"/>
      <c r="P24" s="148"/>
      <c r="R24" s="19"/>
    </row>
    <row r="25" spans="2:18" s="6" customFormat="1" ht="15" customHeight="1">
      <c r="B25" s="18"/>
      <c r="D25" s="17" t="s">
        <v>91</v>
      </c>
      <c r="M25" s="172">
        <f>$N$104</f>
        <v>0</v>
      </c>
      <c r="N25" s="148"/>
      <c r="O25" s="148"/>
      <c r="P25" s="148"/>
      <c r="R25" s="19"/>
    </row>
    <row r="26" spans="2:18" s="6" customFormat="1" ht="7.5" customHeight="1">
      <c r="B26" s="18"/>
      <c r="R26" s="19"/>
    </row>
    <row r="27" spans="2:18" s="6" customFormat="1" ht="26.25" customHeight="1">
      <c r="B27" s="18"/>
      <c r="D27" s="76" t="s">
        <v>35</v>
      </c>
      <c r="M27" s="200">
        <f>ROUNDUP($M$24+$M$25,2)</f>
        <v>0</v>
      </c>
      <c r="N27" s="148"/>
      <c r="O27" s="148"/>
      <c r="P27" s="148"/>
      <c r="R27" s="19"/>
    </row>
    <row r="28" spans="2:18" s="6" customFormat="1" ht="7.5" customHeight="1">
      <c r="B28" s="18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R28" s="19"/>
    </row>
    <row r="29" spans="2:18" s="6" customFormat="1" ht="15" customHeight="1">
      <c r="B29" s="18"/>
      <c r="D29" s="23" t="s">
        <v>36</v>
      </c>
      <c r="E29" s="23" t="s">
        <v>37</v>
      </c>
      <c r="F29" s="24">
        <v>0.21</v>
      </c>
      <c r="G29" s="77" t="s">
        <v>38</v>
      </c>
      <c r="H29" s="199">
        <f>ROUNDUP((SUM($BE$104:$BE$105)+SUM($BE$123:$BE$292)),2)</f>
        <v>0</v>
      </c>
      <c r="I29" s="148"/>
      <c r="J29" s="148"/>
      <c r="M29" s="199">
        <f>ROUNDUP((SUM($BE$104:$BE$105)+SUM($BE$123:$BE$292))*$F$29,1)</f>
        <v>0</v>
      </c>
      <c r="N29" s="148"/>
      <c r="O29" s="148"/>
      <c r="P29" s="148"/>
      <c r="R29" s="19"/>
    </row>
    <row r="30" spans="2:18" s="6" customFormat="1" ht="15" customHeight="1">
      <c r="B30" s="18"/>
      <c r="E30" s="23" t="s">
        <v>39</v>
      </c>
      <c r="F30" s="24">
        <v>0.15</v>
      </c>
      <c r="G30" s="77" t="s">
        <v>38</v>
      </c>
      <c r="H30" s="199">
        <f>ROUNDUP((SUM($BF$104:$BF$105)+SUM($BF$123:$BF$292)),2)</f>
        <v>0</v>
      </c>
      <c r="I30" s="148"/>
      <c r="J30" s="148"/>
      <c r="M30" s="199">
        <f>ROUNDUP((SUM($BF$104:$BF$105)+SUM($BF$123:$BF$292))*$F$30,1)</f>
        <v>0</v>
      </c>
      <c r="N30" s="148"/>
      <c r="O30" s="148"/>
      <c r="P30" s="148"/>
      <c r="R30" s="19"/>
    </row>
    <row r="31" spans="2:18" s="6" customFormat="1" ht="15" hidden="1" customHeight="1">
      <c r="B31" s="18"/>
      <c r="E31" s="23" t="s">
        <v>40</v>
      </c>
      <c r="F31" s="24">
        <v>0.21</v>
      </c>
      <c r="G31" s="77" t="s">
        <v>38</v>
      </c>
      <c r="H31" s="199">
        <f>ROUNDUP((SUM($BG$104:$BG$105)+SUM($BG$123:$BG$292)),2)</f>
        <v>0</v>
      </c>
      <c r="I31" s="148"/>
      <c r="J31" s="148"/>
      <c r="M31" s="199">
        <v>0</v>
      </c>
      <c r="N31" s="148"/>
      <c r="O31" s="148"/>
      <c r="P31" s="148"/>
      <c r="R31" s="19"/>
    </row>
    <row r="32" spans="2:18" s="6" customFormat="1" ht="15" hidden="1" customHeight="1">
      <c r="B32" s="18"/>
      <c r="E32" s="23" t="s">
        <v>41</v>
      </c>
      <c r="F32" s="24">
        <v>0.15</v>
      </c>
      <c r="G32" s="77" t="s">
        <v>38</v>
      </c>
      <c r="H32" s="199">
        <f>ROUNDUP((SUM($BH$104:$BH$105)+SUM($BH$123:$BH$292)),2)</f>
        <v>0</v>
      </c>
      <c r="I32" s="148"/>
      <c r="J32" s="148"/>
      <c r="M32" s="199">
        <v>0</v>
      </c>
      <c r="N32" s="148"/>
      <c r="O32" s="148"/>
      <c r="P32" s="148"/>
      <c r="R32" s="19"/>
    </row>
    <row r="33" spans="2:18" s="6" customFormat="1" ht="15" hidden="1" customHeight="1">
      <c r="B33" s="18"/>
      <c r="E33" s="23" t="s">
        <v>42</v>
      </c>
      <c r="F33" s="24">
        <v>0</v>
      </c>
      <c r="G33" s="77" t="s">
        <v>38</v>
      </c>
      <c r="H33" s="199">
        <f>ROUNDUP((SUM($BI$104:$BI$105)+SUM($BI$123:$BI$292)),2)</f>
        <v>0</v>
      </c>
      <c r="I33" s="148"/>
      <c r="J33" s="148"/>
      <c r="M33" s="199">
        <v>0</v>
      </c>
      <c r="N33" s="148"/>
      <c r="O33" s="148"/>
      <c r="P33" s="148"/>
      <c r="R33" s="19"/>
    </row>
    <row r="34" spans="2:18" s="6" customFormat="1" ht="7.5" customHeight="1">
      <c r="B34" s="18"/>
      <c r="R34" s="19"/>
    </row>
    <row r="35" spans="2:18" s="6" customFormat="1" ht="26.25" customHeight="1">
      <c r="B35" s="18"/>
      <c r="C35" s="27"/>
      <c r="D35" s="28" t="s">
        <v>43</v>
      </c>
      <c r="E35" s="29"/>
      <c r="F35" s="29"/>
      <c r="G35" s="78" t="s">
        <v>44</v>
      </c>
      <c r="H35" s="30" t="s">
        <v>45</v>
      </c>
      <c r="I35" s="29"/>
      <c r="J35" s="29"/>
      <c r="K35" s="29"/>
      <c r="L35" s="168">
        <f>ROUNDUP(SUM($M$27:$M$33),2)</f>
        <v>0</v>
      </c>
      <c r="M35" s="161"/>
      <c r="N35" s="161"/>
      <c r="O35" s="161"/>
      <c r="P35" s="163"/>
      <c r="Q35" s="27"/>
      <c r="R35" s="19"/>
    </row>
    <row r="36" spans="2:18" s="6" customFormat="1" ht="15" customHeight="1">
      <c r="B36" s="18"/>
      <c r="R36" s="19"/>
    </row>
    <row r="37" spans="2:18" s="6" customFormat="1" ht="15" customHeight="1">
      <c r="B37" s="18"/>
      <c r="R37" s="19"/>
    </row>
    <row r="38" spans="2:18" s="2" customFormat="1" ht="14.25" customHeight="1">
      <c r="B38" s="10"/>
      <c r="R38" s="11"/>
    </row>
    <row r="39" spans="2:18" s="2" customFormat="1" ht="14.25" customHeight="1">
      <c r="B39" s="10"/>
      <c r="R39" s="11"/>
    </row>
    <row r="40" spans="2:18" s="2" customFormat="1" ht="14.25" customHeight="1">
      <c r="B40" s="10"/>
      <c r="R40" s="11"/>
    </row>
    <row r="41" spans="2:18" s="2" customFormat="1" ht="14.25" customHeight="1">
      <c r="B41" s="10"/>
      <c r="R41" s="11"/>
    </row>
    <row r="42" spans="2:18" s="2" customFormat="1" ht="14.25" customHeight="1">
      <c r="B42" s="10"/>
      <c r="R42" s="11"/>
    </row>
    <row r="43" spans="2:18" s="2" customFormat="1" ht="14.25" customHeight="1">
      <c r="B43" s="10"/>
      <c r="R43" s="11"/>
    </row>
    <row r="44" spans="2:18" s="2" customFormat="1" ht="14.25" customHeight="1">
      <c r="B44" s="10"/>
      <c r="R44" s="11"/>
    </row>
    <row r="45" spans="2:18" s="2" customFormat="1" ht="14.25" customHeight="1">
      <c r="B45" s="10"/>
      <c r="R45" s="11"/>
    </row>
    <row r="46" spans="2:18" s="2" customFormat="1" ht="14.25" customHeight="1">
      <c r="B46" s="10"/>
      <c r="R46" s="11"/>
    </row>
    <row r="47" spans="2:18" s="2" customFormat="1" ht="14.25" customHeight="1">
      <c r="B47" s="10"/>
      <c r="R47" s="11"/>
    </row>
    <row r="48" spans="2:18" s="2" customFormat="1" ht="14.25" customHeight="1">
      <c r="B48" s="10"/>
      <c r="R48" s="11"/>
    </row>
    <row r="49" spans="2:18" s="2" customFormat="1" ht="14.25" customHeight="1">
      <c r="B49" s="10"/>
      <c r="R49" s="11"/>
    </row>
    <row r="50" spans="2:18" s="6" customFormat="1" ht="15.75" customHeight="1">
      <c r="B50" s="18"/>
      <c r="D50" s="31" t="s">
        <v>46</v>
      </c>
      <c r="E50" s="32"/>
      <c r="F50" s="32"/>
      <c r="G50" s="32"/>
      <c r="H50" s="33"/>
      <c r="J50" s="31" t="s">
        <v>47</v>
      </c>
      <c r="K50" s="32"/>
      <c r="L50" s="32"/>
      <c r="M50" s="32"/>
      <c r="N50" s="32"/>
      <c r="O50" s="32"/>
      <c r="P50" s="33"/>
      <c r="R50" s="19"/>
    </row>
    <row r="51" spans="2:18" s="2" customFormat="1" ht="14.25" customHeight="1">
      <c r="B51" s="10"/>
      <c r="D51" s="34"/>
      <c r="H51" s="35"/>
      <c r="J51" s="34"/>
      <c r="P51" s="35"/>
      <c r="R51" s="11"/>
    </row>
    <row r="52" spans="2:18" s="2" customFormat="1" ht="14.25" customHeight="1">
      <c r="B52" s="10"/>
      <c r="D52" s="34"/>
      <c r="H52" s="35"/>
      <c r="J52" s="34"/>
      <c r="P52" s="35"/>
      <c r="R52" s="11"/>
    </row>
    <row r="53" spans="2:18" s="2" customFormat="1" ht="14.25" customHeight="1">
      <c r="B53" s="10"/>
      <c r="D53" s="34"/>
      <c r="H53" s="35"/>
      <c r="J53" s="34"/>
      <c r="P53" s="35"/>
      <c r="R53" s="11"/>
    </row>
    <row r="54" spans="2:18" s="2" customFormat="1" ht="14.25" customHeight="1">
      <c r="B54" s="10"/>
      <c r="D54" s="34"/>
      <c r="H54" s="35"/>
      <c r="J54" s="34"/>
      <c r="P54" s="35"/>
      <c r="R54" s="11"/>
    </row>
    <row r="55" spans="2:18" s="2" customFormat="1" ht="14.25" customHeight="1">
      <c r="B55" s="10"/>
      <c r="D55" s="34"/>
      <c r="H55" s="35"/>
      <c r="J55" s="34"/>
      <c r="P55" s="35"/>
      <c r="R55" s="11"/>
    </row>
    <row r="56" spans="2:18" s="2" customFormat="1" ht="14.25" customHeight="1">
      <c r="B56" s="10"/>
      <c r="D56" s="34"/>
      <c r="H56" s="35"/>
      <c r="J56" s="34"/>
      <c r="P56" s="35"/>
      <c r="R56" s="11"/>
    </row>
    <row r="57" spans="2:18" s="2" customFormat="1" ht="14.25" customHeight="1">
      <c r="B57" s="10"/>
      <c r="D57" s="34"/>
      <c r="H57" s="35"/>
      <c r="J57" s="34"/>
      <c r="P57" s="35"/>
      <c r="R57" s="11"/>
    </row>
    <row r="58" spans="2:18" s="2" customFormat="1" ht="14.25" customHeight="1">
      <c r="B58" s="10"/>
      <c r="D58" s="34"/>
      <c r="H58" s="35"/>
      <c r="J58" s="34"/>
      <c r="P58" s="35"/>
      <c r="R58" s="11"/>
    </row>
    <row r="59" spans="2:18" s="6" customFormat="1" ht="15.75" customHeight="1">
      <c r="B59" s="18"/>
      <c r="D59" s="36" t="s">
        <v>48</v>
      </c>
      <c r="E59" s="37"/>
      <c r="F59" s="37"/>
      <c r="G59" s="38" t="s">
        <v>49</v>
      </c>
      <c r="H59" s="39"/>
      <c r="J59" s="36" t="s">
        <v>48</v>
      </c>
      <c r="K59" s="37"/>
      <c r="L59" s="37"/>
      <c r="M59" s="37"/>
      <c r="N59" s="38" t="s">
        <v>49</v>
      </c>
      <c r="O59" s="37"/>
      <c r="P59" s="39"/>
      <c r="R59" s="19"/>
    </row>
    <row r="60" spans="2:18" s="2" customFormat="1" ht="14.25" customHeight="1">
      <c r="B60" s="10"/>
      <c r="R60" s="11"/>
    </row>
    <row r="61" spans="2:18" s="6" customFormat="1" ht="15.75" customHeight="1">
      <c r="B61" s="18"/>
      <c r="D61" s="31" t="s">
        <v>50</v>
      </c>
      <c r="E61" s="32"/>
      <c r="F61" s="32"/>
      <c r="G61" s="32"/>
      <c r="H61" s="33"/>
      <c r="J61" s="31" t="s">
        <v>51</v>
      </c>
      <c r="K61" s="32"/>
      <c r="L61" s="32"/>
      <c r="M61" s="32"/>
      <c r="N61" s="32"/>
      <c r="O61" s="32"/>
      <c r="P61" s="33"/>
      <c r="R61" s="19"/>
    </row>
    <row r="62" spans="2:18" s="2" customFormat="1" ht="14.25" customHeight="1">
      <c r="B62" s="10"/>
      <c r="D62" s="34"/>
      <c r="H62" s="35"/>
      <c r="J62" s="34"/>
      <c r="P62" s="35"/>
      <c r="R62" s="11"/>
    </row>
    <row r="63" spans="2:18" s="2" customFormat="1" ht="14.25" customHeight="1">
      <c r="B63" s="10"/>
      <c r="D63" s="34"/>
      <c r="H63" s="35"/>
      <c r="J63" s="34"/>
      <c r="P63" s="35"/>
      <c r="R63" s="11"/>
    </row>
    <row r="64" spans="2:18" s="2" customFormat="1" ht="14.25" customHeight="1">
      <c r="B64" s="10"/>
      <c r="D64" s="34"/>
      <c r="H64" s="35"/>
      <c r="J64" s="34"/>
      <c r="P64" s="35"/>
      <c r="R64" s="11"/>
    </row>
    <row r="65" spans="2:18" s="2" customFormat="1" ht="14.25" customHeight="1">
      <c r="B65" s="10"/>
      <c r="D65" s="34"/>
      <c r="H65" s="35"/>
      <c r="J65" s="34"/>
      <c r="P65" s="35"/>
      <c r="R65" s="11"/>
    </row>
    <row r="66" spans="2:18" s="2" customFormat="1" ht="14.25" customHeight="1">
      <c r="B66" s="10"/>
      <c r="D66" s="34"/>
      <c r="H66" s="35"/>
      <c r="J66" s="34"/>
      <c r="P66" s="35"/>
      <c r="R66" s="11"/>
    </row>
    <row r="67" spans="2:18" s="2" customFormat="1" ht="14.25" customHeight="1">
      <c r="B67" s="10"/>
      <c r="D67" s="34"/>
      <c r="H67" s="35"/>
      <c r="J67" s="34"/>
      <c r="P67" s="35"/>
      <c r="R67" s="11"/>
    </row>
    <row r="68" spans="2:18" s="2" customFormat="1" ht="14.25" customHeight="1">
      <c r="B68" s="10"/>
      <c r="D68" s="34"/>
      <c r="H68" s="35"/>
      <c r="J68" s="34"/>
      <c r="P68" s="35"/>
      <c r="R68" s="11"/>
    </row>
    <row r="69" spans="2:18" s="2" customFormat="1" ht="14.25" customHeight="1">
      <c r="B69" s="10"/>
      <c r="D69" s="34"/>
      <c r="H69" s="35"/>
      <c r="J69" s="34"/>
      <c r="P69" s="35"/>
      <c r="R69" s="11"/>
    </row>
    <row r="70" spans="2:18" s="6" customFormat="1" ht="15.75" customHeight="1">
      <c r="B70" s="18"/>
      <c r="D70" s="36" t="s">
        <v>48</v>
      </c>
      <c r="E70" s="37"/>
      <c r="F70" s="37"/>
      <c r="G70" s="38" t="s">
        <v>49</v>
      </c>
      <c r="H70" s="39"/>
      <c r="J70" s="36" t="s">
        <v>48</v>
      </c>
      <c r="K70" s="37"/>
      <c r="L70" s="37"/>
      <c r="M70" s="37"/>
      <c r="N70" s="38" t="s">
        <v>49</v>
      </c>
      <c r="O70" s="37"/>
      <c r="P70" s="39"/>
      <c r="R70" s="19"/>
    </row>
    <row r="71" spans="2:18" s="6" customFormat="1" ht="15" customHeight="1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2"/>
    </row>
    <row r="75" spans="2:18" s="6" customFormat="1" ht="7.5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5"/>
    </row>
    <row r="76" spans="2:18" s="6" customFormat="1" ht="37.5" customHeight="1">
      <c r="B76" s="18"/>
      <c r="C76" s="155" t="s">
        <v>92</v>
      </c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9"/>
    </row>
    <row r="77" spans="2:18" s="6" customFormat="1" ht="7.5" customHeight="1">
      <c r="B77" s="18"/>
      <c r="R77" s="19"/>
    </row>
    <row r="78" spans="2:18" s="6" customFormat="1" ht="15" customHeight="1">
      <c r="B78" s="18"/>
      <c r="C78" s="14" t="s">
        <v>12</v>
      </c>
      <c r="F78" s="196" t="str">
        <f>$F$6</f>
        <v>180a - Jesle Brožíkova 40, Pavilonu B,D,H - Úspory energie aktualizace</v>
      </c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R78" s="19"/>
    </row>
    <row r="79" spans="2:18" s="6" customFormat="1" ht="15" customHeight="1">
      <c r="B79" s="18"/>
      <c r="C79" s="13" t="s">
        <v>88</v>
      </c>
      <c r="F79" s="147" t="str">
        <f>$F$7</f>
        <v>2 - Zdravotechnika - Pavilon D</v>
      </c>
      <c r="G79" s="148"/>
      <c r="H79" s="148"/>
      <c r="I79" s="148"/>
      <c r="J79" s="148"/>
      <c r="K79" s="148"/>
      <c r="L79" s="148"/>
      <c r="M79" s="148"/>
      <c r="N79" s="148"/>
      <c r="O79" s="148"/>
      <c r="P79" s="148"/>
      <c r="R79" s="19"/>
    </row>
    <row r="80" spans="2:18" s="6" customFormat="1" ht="7.5" customHeight="1">
      <c r="B80" s="18"/>
      <c r="R80" s="19"/>
    </row>
    <row r="81" spans="2:47" s="6" customFormat="1" ht="18.75" customHeight="1">
      <c r="B81" s="18"/>
      <c r="C81" s="14" t="s">
        <v>16</v>
      </c>
      <c r="F81" s="15" t="str">
        <f>$F$9</f>
        <v>Frýdek-Místek</v>
      </c>
      <c r="K81" s="14" t="s">
        <v>18</v>
      </c>
      <c r="M81" s="197" t="str">
        <f>IF($O$9="","",$O$9)</f>
        <v>09.06.2016</v>
      </c>
      <c r="N81" s="148"/>
      <c r="O81" s="148"/>
      <c r="P81" s="148"/>
      <c r="R81" s="19"/>
    </row>
    <row r="82" spans="2:47" s="6" customFormat="1" ht="7.5" customHeight="1">
      <c r="B82" s="18"/>
      <c r="R82" s="19"/>
    </row>
    <row r="83" spans="2:47" s="6" customFormat="1" ht="15.75" customHeight="1">
      <c r="B83" s="18"/>
      <c r="C83" s="14" t="s">
        <v>22</v>
      </c>
      <c r="F83" s="15" t="str">
        <f>$E$12</f>
        <v>Statutární město Frýdek-Místek</v>
      </c>
      <c r="K83" s="14" t="s">
        <v>28</v>
      </c>
      <c r="M83" s="156" t="str">
        <f>$E$18</f>
        <v>Ing. Petr Kudlík</v>
      </c>
      <c r="N83" s="148"/>
      <c r="O83" s="148"/>
      <c r="P83" s="148"/>
      <c r="Q83" s="148"/>
      <c r="R83" s="19"/>
    </row>
    <row r="84" spans="2:47" s="6" customFormat="1" ht="15" customHeight="1">
      <c r="B84" s="18"/>
      <c r="C84" s="14" t="s">
        <v>26</v>
      </c>
      <c r="F84" s="15" t="str">
        <f>IF($E$15="","",$E$15)</f>
        <v xml:space="preserve"> </v>
      </c>
      <c r="K84" s="14" t="s">
        <v>31</v>
      </c>
      <c r="M84" s="156" t="str">
        <f>$E$21</f>
        <v>Lenka Jugová</v>
      </c>
      <c r="N84" s="148"/>
      <c r="O84" s="148"/>
      <c r="P84" s="148"/>
      <c r="Q84" s="148"/>
      <c r="R84" s="19"/>
    </row>
    <row r="85" spans="2:47" s="6" customFormat="1" ht="11.25" customHeight="1">
      <c r="B85" s="18"/>
      <c r="R85" s="19"/>
    </row>
    <row r="86" spans="2:47" s="6" customFormat="1" ht="30" customHeight="1">
      <c r="B86" s="18"/>
      <c r="C86" s="198" t="s">
        <v>93</v>
      </c>
      <c r="D86" s="144"/>
      <c r="E86" s="144"/>
      <c r="F86" s="144"/>
      <c r="G86" s="144"/>
      <c r="H86" s="27"/>
      <c r="I86" s="27"/>
      <c r="J86" s="27"/>
      <c r="K86" s="27"/>
      <c r="L86" s="27"/>
      <c r="M86" s="27"/>
      <c r="N86" s="198" t="s">
        <v>94</v>
      </c>
      <c r="O86" s="148"/>
      <c r="P86" s="148"/>
      <c r="Q86" s="148"/>
      <c r="R86" s="19"/>
    </row>
    <row r="87" spans="2:47" s="6" customFormat="1" ht="11.25" customHeight="1">
      <c r="B87" s="18"/>
      <c r="R87" s="19"/>
    </row>
    <row r="88" spans="2:47" s="6" customFormat="1" ht="30" customHeight="1">
      <c r="B88" s="18"/>
      <c r="C88" s="56" t="s">
        <v>95</v>
      </c>
      <c r="N88" s="151">
        <f>ROUNDUP($N$123,2)</f>
        <v>0</v>
      </c>
      <c r="O88" s="148"/>
      <c r="P88" s="148"/>
      <c r="Q88" s="148"/>
      <c r="R88" s="19"/>
      <c r="AU88" s="6" t="s">
        <v>96</v>
      </c>
    </row>
    <row r="89" spans="2:47" s="61" customFormat="1" ht="25.5" customHeight="1">
      <c r="B89" s="79"/>
      <c r="D89" s="80" t="s">
        <v>97</v>
      </c>
      <c r="N89" s="193">
        <f>ROUNDUP($N$124,2)</f>
        <v>0</v>
      </c>
      <c r="O89" s="194"/>
      <c r="P89" s="194"/>
      <c r="Q89" s="194"/>
      <c r="R89" s="81"/>
    </row>
    <row r="90" spans="2:47" s="75" customFormat="1" ht="21" customHeight="1">
      <c r="B90" s="82"/>
      <c r="D90" s="83" t="s">
        <v>98</v>
      </c>
      <c r="N90" s="195">
        <f>ROUNDUP($N$125,2)</f>
        <v>0</v>
      </c>
      <c r="O90" s="194"/>
      <c r="P90" s="194"/>
      <c r="Q90" s="194"/>
      <c r="R90" s="84"/>
    </row>
    <row r="91" spans="2:47" s="75" customFormat="1" ht="21" customHeight="1">
      <c r="B91" s="82"/>
      <c r="D91" s="83" t="s">
        <v>254</v>
      </c>
      <c r="N91" s="195">
        <f>ROUNDUP($N$155,2)</f>
        <v>0</v>
      </c>
      <c r="O91" s="194"/>
      <c r="P91" s="194"/>
      <c r="Q91" s="194"/>
      <c r="R91" s="84"/>
    </row>
    <row r="92" spans="2:47" s="75" customFormat="1" ht="21" customHeight="1">
      <c r="B92" s="82"/>
      <c r="D92" s="83" t="s">
        <v>99</v>
      </c>
      <c r="N92" s="195">
        <f>ROUNDUP($N$159,2)</f>
        <v>0</v>
      </c>
      <c r="O92" s="194"/>
      <c r="P92" s="194"/>
      <c r="Q92" s="194"/>
      <c r="R92" s="84"/>
    </row>
    <row r="93" spans="2:47" s="75" customFormat="1" ht="21" customHeight="1">
      <c r="B93" s="82"/>
      <c r="D93" s="83" t="s">
        <v>255</v>
      </c>
      <c r="N93" s="195">
        <f>ROUNDUP($N$166,2)</f>
        <v>0</v>
      </c>
      <c r="O93" s="194"/>
      <c r="P93" s="194"/>
      <c r="Q93" s="194"/>
      <c r="R93" s="84"/>
    </row>
    <row r="94" spans="2:47" s="75" customFormat="1" ht="21" customHeight="1">
      <c r="B94" s="82"/>
      <c r="D94" s="83" t="s">
        <v>100</v>
      </c>
      <c r="N94" s="195">
        <f>ROUNDUP($N$185,2)</f>
        <v>0</v>
      </c>
      <c r="O94" s="194"/>
      <c r="P94" s="194"/>
      <c r="Q94" s="194"/>
      <c r="R94" s="84"/>
    </row>
    <row r="95" spans="2:47" s="75" customFormat="1" ht="15.75" customHeight="1">
      <c r="B95" s="82"/>
      <c r="D95" s="83" t="s">
        <v>101</v>
      </c>
      <c r="N95" s="195">
        <f>ROUNDUP($N$190,2)</f>
        <v>0</v>
      </c>
      <c r="O95" s="194"/>
      <c r="P95" s="194"/>
      <c r="Q95" s="194"/>
      <c r="R95" s="84"/>
    </row>
    <row r="96" spans="2:47" s="61" customFormat="1" ht="25.5" customHeight="1">
      <c r="B96" s="79"/>
      <c r="D96" s="80" t="s">
        <v>102</v>
      </c>
      <c r="N96" s="193">
        <f>ROUNDUP($N$192,2)</f>
        <v>0</v>
      </c>
      <c r="O96" s="194"/>
      <c r="P96" s="194"/>
      <c r="Q96" s="194"/>
      <c r="R96" s="81"/>
    </row>
    <row r="97" spans="2:21" s="75" customFormat="1" ht="21" customHeight="1">
      <c r="B97" s="82"/>
      <c r="D97" s="83" t="s">
        <v>103</v>
      </c>
      <c r="N97" s="195">
        <f>ROUNDUP($N$193,2)</f>
        <v>0</v>
      </c>
      <c r="O97" s="194"/>
      <c r="P97" s="194"/>
      <c r="Q97" s="194"/>
      <c r="R97" s="84"/>
    </row>
    <row r="98" spans="2:21" s="75" customFormat="1" ht="21" customHeight="1">
      <c r="B98" s="82"/>
      <c r="D98" s="83" t="s">
        <v>104</v>
      </c>
      <c r="N98" s="195">
        <f>ROUNDUP($N$200,2)</f>
        <v>0</v>
      </c>
      <c r="O98" s="194"/>
      <c r="P98" s="194"/>
      <c r="Q98" s="194"/>
      <c r="R98" s="84"/>
    </row>
    <row r="99" spans="2:21" s="75" customFormat="1" ht="21" customHeight="1">
      <c r="B99" s="82"/>
      <c r="D99" s="83" t="s">
        <v>105</v>
      </c>
      <c r="N99" s="195">
        <f>ROUNDUP($N$238,2)</f>
        <v>0</v>
      </c>
      <c r="O99" s="194"/>
      <c r="P99" s="194"/>
      <c r="Q99" s="194"/>
      <c r="R99" s="84"/>
    </row>
    <row r="100" spans="2:21" s="75" customFormat="1" ht="21" customHeight="1">
      <c r="B100" s="82"/>
      <c r="D100" s="83" t="s">
        <v>256</v>
      </c>
      <c r="N100" s="195">
        <f>ROUNDUP($N$280,2)</f>
        <v>0</v>
      </c>
      <c r="O100" s="194"/>
      <c r="P100" s="194"/>
      <c r="Q100" s="194"/>
      <c r="R100" s="84"/>
    </row>
    <row r="101" spans="2:21" s="61" customFormat="1" ht="25.5" customHeight="1">
      <c r="B101" s="79"/>
      <c r="D101" s="80" t="s">
        <v>106</v>
      </c>
      <c r="N101" s="193">
        <f>ROUNDUP($N$289,2)</f>
        <v>0</v>
      </c>
      <c r="O101" s="194"/>
      <c r="P101" s="194"/>
      <c r="Q101" s="194"/>
      <c r="R101" s="81"/>
    </row>
    <row r="102" spans="2:21" s="75" customFormat="1" ht="21" customHeight="1">
      <c r="B102" s="82"/>
      <c r="D102" s="83" t="s">
        <v>107</v>
      </c>
      <c r="N102" s="195">
        <f>ROUNDUP($N$290,2)</f>
        <v>0</v>
      </c>
      <c r="O102" s="194"/>
      <c r="P102" s="194"/>
      <c r="Q102" s="194"/>
      <c r="R102" s="84"/>
    </row>
    <row r="103" spans="2:21" s="6" customFormat="1" ht="22.5" customHeight="1">
      <c r="B103" s="18"/>
      <c r="R103" s="19"/>
    </row>
    <row r="104" spans="2:21" s="6" customFormat="1" ht="30" customHeight="1">
      <c r="B104" s="18"/>
      <c r="C104" s="56" t="s">
        <v>108</v>
      </c>
      <c r="N104" s="151">
        <v>0</v>
      </c>
      <c r="O104" s="148"/>
      <c r="P104" s="148"/>
      <c r="Q104" s="148"/>
      <c r="R104" s="19"/>
      <c r="T104" s="85"/>
      <c r="U104" s="86" t="s">
        <v>36</v>
      </c>
    </row>
    <row r="105" spans="2:21" s="6" customFormat="1" ht="18.75" customHeight="1">
      <c r="B105" s="18"/>
      <c r="R105" s="19"/>
    </row>
    <row r="106" spans="2:21" s="6" customFormat="1" ht="30" customHeight="1">
      <c r="B106" s="18"/>
      <c r="C106" s="74" t="s">
        <v>85</v>
      </c>
      <c r="D106" s="27"/>
      <c r="E106" s="27"/>
      <c r="F106" s="27"/>
      <c r="G106" s="27"/>
      <c r="H106" s="27"/>
      <c r="I106" s="27"/>
      <c r="J106" s="27"/>
      <c r="K106" s="27"/>
      <c r="L106" s="143">
        <f>ROUNDUP(SUM($N$88+$N$104),2)</f>
        <v>0</v>
      </c>
      <c r="M106" s="144"/>
      <c r="N106" s="144"/>
      <c r="O106" s="144"/>
      <c r="P106" s="144"/>
      <c r="Q106" s="144"/>
      <c r="R106" s="19"/>
    </row>
    <row r="107" spans="2:21" s="6" customFormat="1" ht="7.5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2"/>
    </row>
    <row r="111" spans="2:21" s="6" customFormat="1" ht="7.5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5"/>
    </row>
    <row r="112" spans="2:21" s="6" customFormat="1" ht="37.5" customHeight="1">
      <c r="B112" s="18"/>
      <c r="C112" s="155" t="s">
        <v>109</v>
      </c>
      <c r="D112" s="148"/>
      <c r="E112" s="148"/>
      <c r="F112" s="148"/>
      <c r="G112" s="148"/>
      <c r="H112" s="148"/>
      <c r="I112" s="148"/>
      <c r="J112" s="148"/>
      <c r="K112" s="148"/>
      <c r="L112" s="148"/>
      <c r="M112" s="148"/>
      <c r="N112" s="148"/>
      <c r="O112" s="148"/>
      <c r="P112" s="148"/>
      <c r="Q112" s="148"/>
      <c r="R112" s="19"/>
    </row>
    <row r="113" spans="2:64" s="6" customFormat="1" ht="7.5" customHeight="1">
      <c r="B113" s="18"/>
      <c r="R113" s="19"/>
    </row>
    <row r="114" spans="2:64" s="6" customFormat="1" ht="15" customHeight="1">
      <c r="B114" s="18"/>
      <c r="C114" s="14" t="s">
        <v>12</v>
      </c>
      <c r="F114" s="196" t="str">
        <f>$F$6</f>
        <v>180a - Jesle Brožíkova 40, Pavilonu B,D,H - Úspory energie aktualizace</v>
      </c>
      <c r="G114" s="148"/>
      <c r="H114" s="148"/>
      <c r="I114" s="148"/>
      <c r="J114" s="148"/>
      <c r="K114" s="148"/>
      <c r="L114" s="148"/>
      <c r="M114" s="148"/>
      <c r="N114" s="148"/>
      <c r="O114" s="148"/>
      <c r="P114" s="148"/>
      <c r="R114" s="19"/>
    </row>
    <row r="115" spans="2:64" s="6" customFormat="1" ht="15" customHeight="1">
      <c r="B115" s="18"/>
      <c r="C115" s="13" t="s">
        <v>88</v>
      </c>
      <c r="F115" s="147" t="str">
        <f>$F$7</f>
        <v>2 - Zdravotechnika - Pavilon D</v>
      </c>
      <c r="G115" s="148"/>
      <c r="H115" s="148"/>
      <c r="I115" s="148"/>
      <c r="J115" s="148"/>
      <c r="K115" s="148"/>
      <c r="L115" s="148"/>
      <c r="M115" s="148"/>
      <c r="N115" s="148"/>
      <c r="O115" s="148"/>
      <c r="P115" s="148"/>
      <c r="R115" s="19"/>
    </row>
    <row r="116" spans="2:64" s="6" customFormat="1" ht="7.5" customHeight="1">
      <c r="B116" s="18"/>
      <c r="R116" s="19"/>
    </row>
    <row r="117" spans="2:64" s="6" customFormat="1" ht="18.75" customHeight="1">
      <c r="B117" s="18"/>
      <c r="C117" s="14" t="s">
        <v>16</v>
      </c>
      <c r="F117" s="15" t="str">
        <f>$F$9</f>
        <v>Frýdek-Místek</v>
      </c>
      <c r="K117" s="14" t="s">
        <v>18</v>
      </c>
      <c r="M117" s="197" t="str">
        <f>IF($O$9="","",$O$9)</f>
        <v>09.06.2016</v>
      </c>
      <c r="N117" s="148"/>
      <c r="O117" s="148"/>
      <c r="P117" s="148"/>
      <c r="R117" s="19"/>
    </row>
    <row r="118" spans="2:64" s="6" customFormat="1" ht="7.5" customHeight="1">
      <c r="B118" s="18"/>
      <c r="R118" s="19"/>
    </row>
    <row r="119" spans="2:64" s="6" customFormat="1" ht="15.75" customHeight="1">
      <c r="B119" s="18"/>
      <c r="C119" s="14" t="s">
        <v>22</v>
      </c>
      <c r="F119" s="15" t="str">
        <f>$E$12</f>
        <v>Statutární město Frýdek-Místek</v>
      </c>
      <c r="K119" s="14" t="s">
        <v>28</v>
      </c>
      <c r="M119" s="156" t="str">
        <f>$E$18</f>
        <v>Ing. Petr Kudlík</v>
      </c>
      <c r="N119" s="148"/>
      <c r="O119" s="148"/>
      <c r="P119" s="148"/>
      <c r="Q119" s="148"/>
      <c r="R119" s="19"/>
    </row>
    <row r="120" spans="2:64" s="6" customFormat="1" ht="15" customHeight="1">
      <c r="B120" s="18"/>
      <c r="C120" s="14" t="s">
        <v>26</v>
      </c>
      <c r="F120" s="15" t="str">
        <f>IF($E$15="","",$E$15)</f>
        <v xml:space="preserve"> </v>
      </c>
      <c r="K120" s="14" t="s">
        <v>31</v>
      </c>
      <c r="M120" s="156" t="str">
        <f>$E$21</f>
        <v>Lenka Jugová</v>
      </c>
      <c r="N120" s="148"/>
      <c r="O120" s="148"/>
      <c r="P120" s="148"/>
      <c r="Q120" s="148"/>
      <c r="R120" s="19"/>
    </row>
    <row r="121" spans="2:64" s="6" customFormat="1" ht="11.25" customHeight="1">
      <c r="B121" s="18"/>
      <c r="R121" s="19"/>
    </row>
    <row r="122" spans="2:64" s="87" customFormat="1" ht="30" customHeight="1">
      <c r="B122" s="88"/>
      <c r="C122" s="89" t="s">
        <v>110</v>
      </c>
      <c r="D122" s="90" t="s">
        <v>111</v>
      </c>
      <c r="E122" s="90" t="s">
        <v>54</v>
      </c>
      <c r="F122" s="190" t="s">
        <v>112</v>
      </c>
      <c r="G122" s="191"/>
      <c r="H122" s="191"/>
      <c r="I122" s="191"/>
      <c r="J122" s="90" t="s">
        <v>113</v>
      </c>
      <c r="K122" s="90" t="s">
        <v>114</v>
      </c>
      <c r="L122" s="190" t="s">
        <v>115</v>
      </c>
      <c r="M122" s="191"/>
      <c r="N122" s="190" t="s">
        <v>116</v>
      </c>
      <c r="O122" s="191"/>
      <c r="P122" s="191"/>
      <c r="Q122" s="192"/>
      <c r="R122" s="91"/>
      <c r="T122" s="51" t="s">
        <v>117</v>
      </c>
      <c r="U122" s="52" t="s">
        <v>36</v>
      </c>
      <c r="V122" s="52" t="s">
        <v>118</v>
      </c>
      <c r="W122" s="52" t="s">
        <v>119</v>
      </c>
      <c r="X122" s="52" t="s">
        <v>120</v>
      </c>
      <c r="Y122" s="52" t="s">
        <v>121</v>
      </c>
      <c r="Z122" s="52" t="s">
        <v>122</v>
      </c>
      <c r="AA122" s="53" t="s">
        <v>123</v>
      </c>
    </row>
    <row r="123" spans="2:64" s="6" customFormat="1" ht="30" customHeight="1">
      <c r="B123" s="18"/>
      <c r="C123" s="56" t="s">
        <v>90</v>
      </c>
      <c r="N123" s="176">
        <f>$BK$123</f>
        <v>0</v>
      </c>
      <c r="O123" s="148"/>
      <c r="P123" s="148"/>
      <c r="Q123" s="148"/>
      <c r="R123" s="19"/>
      <c r="T123" s="55"/>
      <c r="U123" s="32"/>
      <c r="V123" s="32"/>
      <c r="W123" s="92">
        <f>$W$124+$W$192+$W$289</f>
        <v>97.75411600000001</v>
      </c>
      <c r="X123" s="32"/>
      <c r="Y123" s="92">
        <f>$Y$124+$Y$192+$Y$289</f>
        <v>11.111144250000001</v>
      </c>
      <c r="Z123" s="32"/>
      <c r="AA123" s="93">
        <f>$AA$124+$AA$192+$AA$289</f>
        <v>0.13875499999999999</v>
      </c>
      <c r="AT123" s="6" t="s">
        <v>71</v>
      </c>
      <c r="AU123" s="6" t="s">
        <v>96</v>
      </c>
      <c r="BK123" s="94">
        <f>$BK$124+$BK$192+$BK$289</f>
        <v>0</v>
      </c>
    </row>
    <row r="124" spans="2:64" s="95" customFormat="1" ht="37.5" customHeight="1">
      <c r="B124" s="96"/>
      <c r="D124" s="97" t="s">
        <v>97</v>
      </c>
      <c r="N124" s="177">
        <f>$BK$124</f>
        <v>0</v>
      </c>
      <c r="O124" s="178"/>
      <c r="P124" s="178"/>
      <c r="Q124" s="178"/>
      <c r="R124" s="99"/>
      <c r="T124" s="100"/>
      <c r="W124" s="101">
        <f>$W$125+$W$155+$W$159+$W$166+$W$185</f>
        <v>77.674270000000007</v>
      </c>
      <c r="Y124" s="101">
        <f>$Y$125+$Y$155+$Y$159+$Y$166+$Y$185</f>
        <v>11.03059425</v>
      </c>
      <c r="AA124" s="102">
        <f>$AA$125+$AA$155+$AA$159+$AA$166+$AA$185</f>
        <v>5.6249999999999998E-3</v>
      </c>
      <c r="AR124" s="98" t="s">
        <v>15</v>
      </c>
      <c r="AT124" s="98" t="s">
        <v>71</v>
      </c>
      <c r="AU124" s="98" t="s">
        <v>72</v>
      </c>
      <c r="AY124" s="98" t="s">
        <v>124</v>
      </c>
      <c r="BK124" s="103">
        <f>$BK$125+$BK$155+$BK$159+$BK$166+$BK$185</f>
        <v>0</v>
      </c>
    </row>
    <row r="125" spans="2:64" s="95" customFormat="1" ht="21" customHeight="1">
      <c r="B125" s="96"/>
      <c r="D125" s="104" t="s">
        <v>98</v>
      </c>
      <c r="N125" s="179">
        <f>$BK$125</f>
        <v>0</v>
      </c>
      <c r="O125" s="178"/>
      <c r="P125" s="178"/>
      <c r="Q125" s="178"/>
      <c r="R125" s="99"/>
      <c r="T125" s="100"/>
      <c r="W125" s="101">
        <f>SUM($W$126:$W$154)</f>
        <v>51.101039999999998</v>
      </c>
      <c r="Y125" s="101">
        <f>SUM($Y$126:$Y$154)</f>
        <v>11</v>
      </c>
      <c r="AA125" s="102">
        <f>SUM($AA$126:$AA$154)</f>
        <v>0</v>
      </c>
      <c r="AR125" s="98" t="s">
        <v>15</v>
      </c>
      <c r="AT125" s="98" t="s">
        <v>71</v>
      </c>
      <c r="AU125" s="98" t="s">
        <v>15</v>
      </c>
      <c r="AY125" s="98" t="s">
        <v>124</v>
      </c>
      <c r="BK125" s="103">
        <f>SUM($BK$126:$BK$154)</f>
        <v>0</v>
      </c>
    </row>
    <row r="126" spans="2:64" s="6" customFormat="1" ht="27" customHeight="1">
      <c r="B126" s="18"/>
      <c r="C126" s="105" t="s">
        <v>15</v>
      </c>
      <c r="D126" s="105" t="s">
        <v>125</v>
      </c>
      <c r="E126" s="106" t="s">
        <v>257</v>
      </c>
      <c r="F126" s="180" t="s">
        <v>258</v>
      </c>
      <c r="G126" s="181"/>
      <c r="H126" s="181"/>
      <c r="I126" s="181"/>
      <c r="J126" s="107" t="s">
        <v>128</v>
      </c>
      <c r="K126" s="108">
        <v>17</v>
      </c>
      <c r="L126" s="182"/>
      <c r="M126" s="181"/>
      <c r="N126" s="182">
        <f>ROUND($L$126*$K$126,2)</f>
        <v>0</v>
      </c>
      <c r="O126" s="181"/>
      <c r="P126" s="181"/>
      <c r="Q126" s="181"/>
      <c r="R126" s="19"/>
      <c r="T126" s="109"/>
      <c r="U126" s="25" t="s">
        <v>37</v>
      </c>
      <c r="V126" s="110">
        <v>1.444</v>
      </c>
      <c r="W126" s="110">
        <f>$V$126*$K$126</f>
        <v>24.547999999999998</v>
      </c>
      <c r="X126" s="110">
        <v>0</v>
      </c>
      <c r="Y126" s="110">
        <f>$X$126*$K$126</f>
        <v>0</v>
      </c>
      <c r="Z126" s="110">
        <v>0</v>
      </c>
      <c r="AA126" s="111">
        <f>$Z$126*$K$126</f>
        <v>0</v>
      </c>
      <c r="AR126" s="6" t="s">
        <v>129</v>
      </c>
      <c r="AT126" s="6" t="s">
        <v>125</v>
      </c>
      <c r="AU126" s="6" t="s">
        <v>79</v>
      </c>
      <c r="AY126" s="6" t="s">
        <v>124</v>
      </c>
      <c r="BE126" s="112">
        <f>IF($U$126="základní",$N$126,0)</f>
        <v>0</v>
      </c>
      <c r="BF126" s="112">
        <f>IF($U$126="snížená",$N$126,0)</f>
        <v>0</v>
      </c>
      <c r="BG126" s="112">
        <f>IF($U$126="zákl. přenesená",$N$126,0)</f>
        <v>0</v>
      </c>
      <c r="BH126" s="112">
        <f>IF($U$126="sníž. přenesená",$N$126,0)</f>
        <v>0</v>
      </c>
      <c r="BI126" s="112">
        <f>IF($U$126="nulová",$N$126,0)</f>
        <v>0</v>
      </c>
      <c r="BJ126" s="6" t="s">
        <v>15</v>
      </c>
      <c r="BK126" s="112">
        <f>ROUND($L$126*$K$126,2)</f>
        <v>0</v>
      </c>
      <c r="BL126" s="6" t="s">
        <v>129</v>
      </c>
    </row>
    <row r="127" spans="2:64" s="6" customFormat="1" ht="15.75" customHeight="1">
      <c r="B127" s="118"/>
      <c r="E127" s="119"/>
      <c r="F127" s="174" t="s">
        <v>189</v>
      </c>
      <c r="G127" s="175"/>
      <c r="H127" s="175"/>
      <c r="I127" s="175"/>
      <c r="K127" s="120">
        <v>17</v>
      </c>
      <c r="R127" s="121"/>
      <c r="T127" s="122"/>
      <c r="AA127" s="123"/>
      <c r="AT127" s="119" t="s">
        <v>131</v>
      </c>
      <c r="AU127" s="119" t="s">
        <v>79</v>
      </c>
      <c r="AV127" s="119" t="s">
        <v>79</v>
      </c>
      <c r="AW127" s="119" t="s">
        <v>96</v>
      </c>
      <c r="AX127" s="119" t="s">
        <v>15</v>
      </c>
      <c r="AY127" s="119" t="s">
        <v>124</v>
      </c>
    </row>
    <row r="128" spans="2:64" s="6" customFormat="1" ht="27" customHeight="1">
      <c r="B128" s="18"/>
      <c r="C128" s="105" t="s">
        <v>79</v>
      </c>
      <c r="D128" s="105" t="s">
        <v>125</v>
      </c>
      <c r="E128" s="106" t="s">
        <v>259</v>
      </c>
      <c r="F128" s="180" t="s">
        <v>260</v>
      </c>
      <c r="G128" s="181"/>
      <c r="H128" s="181"/>
      <c r="I128" s="181"/>
      <c r="J128" s="107" t="s">
        <v>128</v>
      </c>
      <c r="K128" s="108">
        <v>17</v>
      </c>
      <c r="L128" s="182"/>
      <c r="M128" s="181"/>
      <c r="N128" s="182">
        <f>ROUND($L$128*$K$128,2)</f>
        <v>0</v>
      </c>
      <c r="O128" s="181"/>
      <c r="P128" s="181"/>
      <c r="Q128" s="181"/>
      <c r="R128" s="19"/>
      <c r="T128" s="109"/>
      <c r="U128" s="25" t="s">
        <v>37</v>
      </c>
      <c r="V128" s="110">
        <v>0.34499999999999997</v>
      </c>
      <c r="W128" s="110">
        <f>$V$128*$K$128</f>
        <v>5.8649999999999993</v>
      </c>
      <c r="X128" s="110">
        <v>0</v>
      </c>
      <c r="Y128" s="110">
        <f>$X$128*$K$128</f>
        <v>0</v>
      </c>
      <c r="Z128" s="110">
        <v>0</v>
      </c>
      <c r="AA128" s="111">
        <f>$Z$128*$K$128</f>
        <v>0</v>
      </c>
      <c r="AR128" s="6" t="s">
        <v>129</v>
      </c>
      <c r="AT128" s="6" t="s">
        <v>125</v>
      </c>
      <c r="AU128" s="6" t="s">
        <v>79</v>
      </c>
      <c r="AY128" s="6" t="s">
        <v>124</v>
      </c>
      <c r="BE128" s="112">
        <f>IF($U$128="základní",$N$128,0)</f>
        <v>0</v>
      </c>
      <c r="BF128" s="112">
        <f>IF($U$128="snížená",$N$128,0)</f>
        <v>0</v>
      </c>
      <c r="BG128" s="112">
        <f>IF($U$128="zákl. přenesená",$N$128,0)</f>
        <v>0</v>
      </c>
      <c r="BH128" s="112">
        <f>IF($U$128="sníž. přenesená",$N$128,0)</f>
        <v>0</v>
      </c>
      <c r="BI128" s="112">
        <f>IF($U$128="nulová",$N$128,0)</f>
        <v>0</v>
      </c>
      <c r="BJ128" s="6" t="s">
        <v>15</v>
      </c>
      <c r="BK128" s="112">
        <f>ROUND($L$128*$K$128,2)</f>
        <v>0</v>
      </c>
      <c r="BL128" s="6" t="s">
        <v>129</v>
      </c>
    </row>
    <row r="129" spans="2:64" s="6" customFormat="1" ht="15.75" customHeight="1">
      <c r="B129" s="118"/>
      <c r="E129" s="119"/>
      <c r="F129" s="174" t="s">
        <v>189</v>
      </c>
      <c r="G129" s="175"/>
      <c r="H129" s="175"/>
      <c r="I129" s="175"/>
      <c r="K129" s="120">
        <v>17</v>
      </c>
      <c r="R129" s="121"/>
      <c r="T129" s="122"/>
      <c r="AA129" s="123"/>
      <c r="AT129" s="119" t="s">
        <v>131</v>
      </c>
      <c r="AU129" s="119" t="s">
        <v>79</v>
      </c>
      <c r="AV129" s="119" t="s">
        <v>79</v>
      </c>
      <c r="AW129" s="119" t="s">
        <v>96</v>
      </c>
      <c r="AX129" s="119" t="s">
        <v>15</v>
      </c>
      <c r="AY129" s="119" t="s">
        <v>124</v>
      </c>
    </row>
    <row r="130" spans="2:64" s="6" customFormat="1" ht="27" customHeight="1">
      <c r="B130" s="18"/>
      <c r="C130" s="105" t="s">
        <v>141</v>
      </c>
      <c r="D130" s="105" t="s">
        <v>125</v>
      </c>
      <c r="E130" s="106" t="s">
        <v>261</v>
      </c>
      <c r="F130" s="180" t="s">
        <v>262</v>
      </c>
      <c r="G130" s="181"/>
      <c r="H130" s="181"/>
      <c r="I130" s="181"/>
      <c r="J130" s="107" t="s">
        <v>128</v>
      </c>
      <c r="K130" s="108">
        <v>8.24</v>
      </c>
      <c r="L130" s="182"/>
      <c r="M130" s="181"/>
      <c r="N130" s="182">
        <f>ROUND($L$130*$K$130,2)</f>
        <v>0</v>
      </c>
      <c r="O130" s="181"/>
      <c r="P130" s="181"/>
      <c r="Q130" s="181"/>
      <c r="R130" s="19"/>
      <c r="T130" s="109"/>
      <c r="U130" s="25" t="s">
        <v>37</v>
      </c>
      <c r="V130" s="110">
        <v>8.6999999999999994E-2</v>
      </c>
      <c r="W130" s="110">
        <f>$V$130*$K$130</f>
        <v>0.71687999999999996</v>
      </c>
      <c r="X130" s="110">
        <v>0</v>
      </c>
      <c r="Y130" s="110">
        <f>$X$130*$K$130</f>
        <v>0</v>
      </c>
      <c r="Z130" s="110">
        <v>0</v>
      </c>
      <c r="AA130" s="111">
        <f>$Z$130*$K$130</f>
        <v>0</v>
      </c>
      <c r="AR130" s="6" t="s">
        <v>129</v>
      </c>
      <c r="AT130" s="6" t="s">
        <v>125</v>
      </c>
      <c r="AU130" s="6" t="s">
        <v>79</v>
      </c>
      <c r="AY130" s="6" t="s">
        <v>124</v>
      </c>
      <c r="BE130" s="112">
        <f>IF($U$130="základní",$N$130,0)</f>
        <v>0</v>
      </c>
      <c r="BF130" s="112">
        <f>IF($U$130="snížená",$N$130,0)</f>
        <v>0</v>
      </c>
      <c r="BG130" s="112">
        <f>IF($U$130="zákl. přenesená",$N$130,0)</f>
        <v>0</v>
      </c>
      <c r="BH130" s="112">
        <f>IF($U$130="sníž. přenesená",$N$130,0)</f>
        <v>0</v>
      </c>
      <c r="BI130" s="112">
        <f>IF($U$130="nulová",$N$130,0)</f>
        <v>0</v>
      </c>
      <c r="BJ130" s="6" t="s">
        <v>15</v>
      </c>
      <c r="BK130" s="112">
        <f>ROUND($L$130*$K$130,2)</f>
        <v>0</v>
      </c>
      <c r="BL130" s="6" t="s">
        <v>129</v>
      </c>
    </row>
    <row r="131" spans="2:64" s="6" customFormat="1" ht="15.75" customHeight="1">
      <c r="B131" s="118"/>
      <c r="E131" s="119"/>
      <c r="F131" s="174" t="s">
        <v>263</v>
      </c>
      <c r="G131" s="175"/>
      <c r="H131" s="175"/>
      <c r="I131" s="175"/>
      <c r="K131" s="120">
        <v>8.2379999999999995</v>
      </c>
      <c r="R131" s="121"/>
      <c r="T131" s="122"/>
      <c r="AA131" s="123"/>
      <c r="AT131" s="119" t="s">
        <v>131</v>
      </c>
      <c r="AU131" s="119" t="s">
        <v>79</v>
      </c>
      <c r="AV131" s="119" t="s">
        <v>79</v>
      </c>
      <c r="AW131" s="119" t="s">
        <v>96</v>
      </c>
      <c r="AX131" s="119" t="s">
        <v>72</v>
      </c>
      <c r="AY131" s="119" t="s">
        <v>124</v>
      </c>
    </row>
    <row r="132" spans="2:64" s="6" customFormat="1" ht="15.75" customHeight="1">
      <c r="B132" s="128"/>
      <c r="E132" s="129"/>
      <c r="F132" s="185" t="s">
        <v>139</v>
      </c>
      <c r="G132" s="186"/>
      <c r="H132" s="186"/>
      <c r="I132" s="186"/>
      <c r="K132" s="130">
        <v>8.2379999999999995</v>
      </c>
      <c r="R132" s="131"/>
      <c r="T132" s="132"/>
      <c r="AA132" s="133"/>
      <c r="AT132" s="129" t="s">
        <v>131</v>
      </c>
      <c r="AU132" s="129" t="s">
        <v>79</v>
      </c>
      <c r="AV132" s="129" t="s">
        <v>129</v>
      </c>
      <c r="AW132" s="129" t="s">
        <v>96</v>
      </c>
      <c r="AX132" s="129" t="s">
        <v>72</v>
      </c>
      <c r="AY132" s="129" t="s">
        <v>124</v>
      </c>
    </row>
    <row r="133" spans="2:64" s="6" customFormat="1" ht="15.75" customHeight="1">
      <c r="B133" s="118"/>
      <c r="E133" s="119"/>
      <c r="F133" s="174" t="s">
        <v>264</v>
      </c>
      <c r="G133" s="175"/>
      <c r="H133" s="175"/>
      <c r="I133" s="175"/>
      <c r="K133" s="120">
        <v>8.24</v>
      </c>
      <c r="R133" s="121"/>
      <c r="T133" s="122"/>
      <c r="AA133" s="123"/>
      <c r="AT133" s="119" t="s">
        <v>131</v>
      </c>
      <c r="AU133" s="119" t="s">
        <v>79</v>
      </c>
      <c r="AV133" s="119" t="s">
        <v>79</v>
      </c>
      <c r="AW133" s="119" t="s">
        <v>96</v>
      </c>
      <c r="AX133" s="119" t="s">
        <v>15</v>
      </c>
      <c r="AY133" s="119" t="s">
        <v>124</v>
      </c>
    </row>
    <row r="134" spans="2:64" s="6" customFormat="1" ht="27" customHeight="1">
      <c r="B134" s="18"/>
      <c r="C134" s="105" t="s">
        <v>129</v>
      </c>
      <c r="D134" s="105" t="s">
        <v>125</v>
      </c>
      <c r="E134" s="106" t="s">
        <v>265</v>
      </c>
      <c r="F134" s="180" t="s">
        <v>266</v>
      </c>
      <c r="G134" s="181"/>
      <c r="H134" s="181"/>
      <c r="I134" s="181"/>
      <c r="J134" s="107" t="s">
        <v>128</v>
      </c>
      <c r="K134" s="108">
        <v>8.6</v>
      </c>
      <c r="L134" s="182"/>
      <c r="M134" s="181"/>
      <c r="N134" s="182">
        <f>ROUND($L$134*$K$134,2)</f>
        <v>0</v>
      </c>
      <c r="O134" s="181"/>
      <c r="P134" s="181"/>
      <c r="Q134" s="181"/>
      <c r="R134" s="19"/>
      <c r="T134" s="109"/>
      <c r="U134" s="25" t="s">
        <v>37</v>
      </c>
      <c r="V134" s="110">
        <v>8.3000000000000004E-2</v>
      </c>
      <c r="W134" s="110">
        <f>$V$134*$K$134</f>
        <v>0.71379999999999999</v>
      </c>
      <c r="X134" s="110">
        <v>0</v>
      </c>
      <c r="Y134" s="110">
        <f>$X$134*$K$134</f>
        <v>0</v>
      </c>
      <c r="Z134" s="110">
        <v>0</v>
      </c>
      <c r="AA134" s="111">
        <f>$Z$134*$K$134</f>
        <v>0</v>
      </c>
      <c r="AR134" s="6" t="s">
        <v>129</v>
      </c>
      <c r="AT134" s="6" t="s">
        <v>125</v>
      </c>
      <c r="AU134" s="6" t="s">
        <v>79</v>
      </c>
      <c r="AY134" s="6" t="s">
        <v>124</v>
      </c>
      <c r="BE134" s="112">
        <f>IF($U$134="základní",$N$134,0)</f>
        <v>0</v>
      </c>
      <c r="BF134" s="112">
        <f>IF($U$134="snížená",$N$134,0)</f>
        <v>0</v>
      </c>
      <c r="BG134" s="112">
        <f>IF($U$134="zákl. přenesená",$N$134,0)</f>
        <v>0</v>
      </c>
      <c r="BH134" s="112">
        <f>IF($U$134="sníž. přenesená",$N$134,0)</f>
        <v>0</v>
      </c>
      <c r="BI134" s="112">
        <f>IF($U$134="nulová",$N$134,0)</f>
        <v>0</v>
      </c>
      <c r="BJ134" s="6" t="s">
        <v>15</v>
      </c>
      <c r="BK134" s="112">
        <f>ROUND($L$134*$K$134,2)</f>
        <v>0</v>
      </c>
      <c r="BL134" s="6" t="s">
        <v>129</v>
      </c>
    </row>
    <row r="135" spans="2:64" s="6" customFormat="1" ht="15.75" customHeight="1">
      <c r="B135" s="118"/>
      <c r="E135" s="119"/>
      <c r="F135" s="174" t="s">
        <v>267</v>
      </c>
      <c r="G135" s="175"/>
      <c r="H135" s="175"/>
      <c r="I135" s="175"/>
      <c r="K135" s="120">
        <v>8.6</v>
      </c>
      <c r="R135" s="121"/>
      <c r="T135" s="122"/>
      <c r="AA135" s="123"/>
      <c r="AT135" s="119" t="s">
        <v>131</v>
      </c>
      <c r="AU135" s="119" t="s">
        <v>79</v>
      </c>
      <c r="AV135" s="119" t="s">
        <v>79</v>
      </c>
      <c r="AW135" s="119" t="s">
        <v>96</v>
      </c>
      <c r="AX135" s="119" t="s">
        <v>15</v>
      </c>
      <c r="AY135" s="119" t="s">
        <v>124</v>
      </c>
    </row>
    <row r="136" spans="2:64" s="6" customFormat="1" ht="15.75" customHeight="1">
      <c r="B136" s="18"/>
      <c r="C136" s="105" t="s">
        <v>148</v>
      </c>
      <c r="D136" s="105" t="s">
        <v>125</v>
      </c>
      <c r="E136" s="106" t="s">
        <v>268</v>
      </c>
      <c r="F136" s="180" t="s">
        <v>269</v>
      </c>
      <c r="G136" s="181"/>
      <c r="H136" s="181"/>
      <c r="I136" s="181"/>
      <c r="J136" s="107" t="s">
        <v>128</v>
      </c>
      <c r="K136" s="108">
        <v>8.6</v>
      </c>
      <c r="L136" s="182"/>
      <c r="M136" s="181"/>
      <c r="N136" s="182">
        <f>ROUND($L$136*$K$136,2)</f>
        <v>0</v>
      </c>
      <c r="O136" s="181"/>
      <c r="P136" s="181"/>
      <c r="Q136" s="181"/>
      <c r="R136" s="19"/>
      <c r="T136" s="109"/>
      <c r="U136" s="25" t="s">
        <v>37</v>
      </c>
      <c r="V136" s="110">
        <v>0.65200000000000002</v>
      </c>
      <c r="W136" s="110">
        <f>$V$136*$K$136</f>
        <v>5.6071999999999997</v>
      </c>
      <c r="X136" s="110">
        <v>0</v>
      </c>
      <c r="Y136" s="110">
        <f>$X$136*$K$136</f>
        <v>0</v>
      </c>
      <c r="Z136" s="110">
        <v>0</v>
      </c>
      <c r="AA136" s="111">
        <f>$Z$136*$K$136</f>
        <v>0</v>
      </c>
      <c r="AR136" s="6" t="s">
        <v>129</v>
      </c>
      <c r="AT136" s="6" t="s">
        <v>125</v>
      </c>
      <c r="AU136" s="6" t="s">
        <v>79</v>
      </c>
      <c r="AY136" s="6" t="s">
        <v>124</v>
      </c>
      <c r="BE136" s="112">
        <f>IF($U$136="základní",$N$136,0)</f>
        <v>0</v>
      </c>
      <c r="BF136" s="112">
        <f>IF($U$136="snížená",$N$136,0)</f>
        <v>0</v>
      </c>
      <c r="BG136" s="112">
        <f>IF($U$136="zákl. přenesená",$N$136,0)</f>
        <v>0</v>
      </c>
      <c r="BH136" s="112">
        <f>IF($U$136="sníž. přenesená",$N$136,0)</f>
        <v>0</v>
      </c>
      <c r="BI136" s="112">
        <f>IF($U$136="nulová",$N$136,0)</f>
        <v>0</v>
      </c>
      <c r="BJ136" s="6" t="s">
        <v>15</v>
      </c>
      <c r="BK136" s="112">
        <f>ROUND($L$136*$K$136,2)</f>
        <v>0</v>
      </c>
      <c r="BL136" s="6" t="s">
        <v>129</v>
      </c>
    </row>
    <row r="137" spans="2:64" s="6" customFormat="1" ht="15.75" customHeight="1">
      <c r="B137" s="118"/>
      <c r="E137" s="119"/>
      <c r="F137" s="174" t="s">
        <v>267</v>
      </c>
      <c r="G137" s="175"/>
      <c r="H137" s="175"/>
      <c r="I137" s="175"/>
      <c r="K137" s="120">
        <v>8.6</v>
      </c>
      <c r="R137" s="121"/>
      <c r="T137" s="122"/>
      <c r="AA137" s="123"/>
      <c r="AT137" s="119" t="s">
        <v>131</v>
      </c>
      <c r="AU137" s="119" t="s">
        <v>79</v>
      </c>
      <c r="AV137" s="119" t="s">
        <v>79</v>
      </c>
      <c r="AW137" s="119" t="s">
        <v>96</v>
      </c>
      <c r="AX137" s="119" t="s">
        <v>15</v>
      </c>
      <c r="AY137" s="119" t="s">
        <v>124</v>
      </c>
    </row>
    <row r="138" spans="2:64" s="6" customFormat="1" ht="15.75" customHeight="1">
      <c r="B138" s="18"/>
      <c r="C138" s="105" t="s">
        <v>153</v>
      </c>
      <c r="D138" s="105" t="s">
        <v>125</v>
      </c>
      <c r="E138" s="106" t="s">
        <v>270</v>
      </c>
      <c r="F138" s="180" t="s">
        <v>271</v>
      </c>
      <c r="G138" s="181"/>
      <c r="H138" s="181"/>
      <c r="I138" s="181"/>
      <c r="J138" s="107" t="s">
        <v>128</v>
      </c>
      <c r="K138" s="108">
        <v>8.6</v>
      </c>
      <c r="L138" s="182"/>
      <c r="M138" s="181"/>
      <c r="N138" s="182">
        <f>ROUND($L$138*$K$138,2)</f>
        <v>0</v>
      </c>
      <c r="O138" s="181"/>
      <c r="P138" s="181"/>
      <c r="Q138" s="181"/>
      <c r="R138" s="19"/>
      <c r="T138" s="109"/>
      <c r="U138" s="25" t="s">
        <v>37</v>
      </c>
      <c r="V138" s="110">
        <v>8.9999999999999993E-3</v>
      </c>
      <c r="W138" s="110">
        <f>$V$138*$K$138</f>
        <v>7.7399999999999997E-2</v>
      </c>
      <c r="X138" s="110">
        <v>0</v>
      </c>
      <c r="Y138" s="110">
        <f>$X$138*$K$138</f>
        <v>0</v>
      </c>
      <c r="Z138" s="110">
        <v>0</v>
      </c>
      <c r="AA138" s="111">
        <f>$Z$138*$K$138</f>
        <v>0</v>
      </c>
      <c r="AR138" s="6" t="s">
        <v>129</v>
      </c>
      <c r="AT138" s="6" t="s">
        <v>125</v>
      </c>
      <c r="AU138" s="6" t="s">
        <v>79</v>
      </c>
      <c r="AY138" s="6" t="s">
        <v>124</v>
      </c>
      <c r="BE138" s="112">
        <f>IF($U$138="základní",$N$138,0)</f>
        <v>0</v>
      </c>
      <c r="BF138" s="112">
        <f>IF($U$138="snížená",$N$138,0)</f>
        <v>0</v>
      </c>
      <c r="BG138" s="112">
        <f>IF($U$138="zákl. přenesená",$N$138,0)</f>
        <v>0</v>
      </c>
      <c r="BH138" s="112">
        <f>IF($U$138="sníž. přenesená",$N$138,0)</f>
        <v>0</v>
      </c>
      <c r="BI138" s="112">
        <f>IF($U$138="nulová",$N$138,0)</f>
        <v>0</v>
      </c>
      <c r="BJ138" s="6" t="s">
        <v>15</v>
      </c>
      <c r="BK138" s="112">
        <f>ROUND($L$138*$K$138,2)</f>
        <v>0</v>
      </c>
      <c r="BL138" s="6" t="s">
        <v>129</v>
      </c>
    </row>
    <row r="139" spans="2:64" s="6" customFormat="1" ht="15.75" customHeight="1">
      <c r="B139" s="118"/>
      <c r="E139" s="119"/>
      <c r="F139" s="174" t="s">
        <v>267</v>
      </c>
      <c r="G139" s="175"/>
      <c r="H139" s="175"/>
      <c r="I139" s="175"/>
      <c r="K139" s="120">
        <v>8.6</v>
      </c>
      <c r="R139" s="121"/>
      <c r="T139" s="122"/>
      <c r="AA139" s="123"/>
      <c r="AT139" s="119" t="s">
        <v>131</v>
      </c>
      <c r="AU139" s="119" t="s">
        <v>79</v>
      </c>
      <c r="AV139" s="119" t="s">
        <v>79</v>
      </c>
      <c r="AW139" s="119" t="s">
        <v>96</v>
      </c>
      <c r="AX139" s="119" t="s">
        <v>15</v>
      </c>
      <c r="AY139" s="119" t="s">
        <v>124</v>
      </c>
    </row>
    <row r="140" spans="2:64" s="6" customFormat="1" ht="27" customHeight="1">
      <c r="B140" s="18"/>
      <c r="C140" s="105" t="s">
        <v>158</v>
      </c>
      <c r="D140" s="105" t="s">
        <v>125</v>
      </c>
      <c r="E140" s="106" t="s">
        <v>272</v>
      </c>
      <c r="F140" s="180" t="s">
        <v>273</v>
      </c>
      <c r="G140" s="181"/>
      <c r="H140" s="181"/>
      <c r="I140" s="181"/>
      <c r="J140" s="107" t="s">
        <v>128</v>
      </c>
      <c r="K140" s="108">
        <v>8.6</v>
      </c>
      <c r="L140" s="182"/>
      <c r="M140" s="181"/>
      <c r="N140" s="182">
        <f>ROUND($L$140*$K$140,2)</f>
        <v>0</v>
      </c>
      <c r="O140" s="181"/>
      <c r="P140" s="181"/>
      <c r="Q140" s="181"/>
      <c r="R140" s="19"/>
      <c r="T140" s="109"/>
      <c r="U140" s="25" t="s">
        <v>37</v>
      </c>
      <c r="V140" s="110">
        <v>0</v>
      </c>
      <c r="W140" s="110">
        <f>$V$140*$K$140</f>
        <v>0</v>
      </c>
      <c r="X140" s="110">
        <v>0</v>
      </c>
      <c r="Y140" s="110">
        <f>$X$140*$K$140</f>
        <v>0</v>
      </c>
      <c r="Z140" s="110">
        <v>0</v>
      </c>
      <c r="AA140" s="111">
        <f>$Z$140*$K$140</f>
        <v>0</v>
      </c>
      <c r="AR140" s="6" t="s">
        <v>129</v>
      </c>
      <c r="AT140" s="6" t="s">
        <v>125</v>
      </c>
      <c r="AU140" s="6" t="s">
        <v>79</v>
      </c>
      <c r="AY140" s="6" t="s">
        <v>124</v>
      </c>
      <c r="BE140" s="112">
        <f>IF($U$140="základní",$N$140,0)</f>
        <v>0</v>
      </c>
      <c r="BF140" s="112">
        <f>IF($U$140="snížená",$N$140,0)</f>
        <v>0</v>
      </c>
      <c r="BG140" s="112">
        <f>IF($U$140="zákl. přenesená",$N$140,0)</f>
        <v>0</v>
      </c>
      <c r="BH140" s="112">
        <f>IF($U$140="sníž. přenesená",$N$140,0)</f>
        <v>0</v>
      </c>
      <c r="BI140" s="112">
        <f>IF($U$140="nulová",$N$140,0)</f>
        <v>0</v>
      </c>
      <c r="BJ140" s="6" t="s">
        <v>15</v>
      </c>
      <c r="BK140" s="112">
        <f>ROUND($L$140*$K$140,2)</f>
        <v>0</v>
      </c>
      <c r="BL140" s="6" t="s">
        <v>129</v>
      </c>
    </row>
    <row r="141" spans="2:64" s="6" customFormat="1" ht="15.75" customHeight="1">
      <c r="B141" s="113"/>
      <c r="E141" s="114"/>
      <c r="F141" s="183" t="s">
        <v>274</v>
      </c>
      <c r="G141" s="184"/>
      <c r="H141" s="184"/>
      <c r="I141" s="184"/>
      <c r="K141" s="114"/>
      <c r="R141" s="115"/>
      <c r="T141" s="116"/>
      <c r="AA141" s="117"/>
      <c r="AT141" s="114" t="s">
        <v>131</v>
      </c>
      <c r="AU141" s="114" t="s">
        <v>79</v>
      </c>
      <c r="AV141" s="114" t="s">
        <v>15</v>
      </c>
      <c r="AW141" s="114" t="s">
        <v>96</v>
      </c>
      <c r="AX141" s="114" t="s">
        <v>72</v>
      </c>
      <c r="AY141" s="114" t="s">
        <v>124</v>
      </c>
    </row>
    <row r="142" spans="2:64" s="6" customFormat="1" ht="15.75" customHeight="1">
      <c r="B142" s="118"/>
      <c r="E142" s="119"/>
      <c r="F142" s="174" t="s">
        <v>267</v>
      </c>
      <c r="G142" s="175"/>
      <c r="H142" s="175"/>
      <c r="I142" s="175"/>
      <c r="K142" s="120">
        <v>8.6</v>
      </c>
      <c r="R142" s="121"/>
      <c r="T142" s="122"/>
      <c r="AA142" s="123"/>
      <c r="AT142" s="119" t="s">
        <v>131</v>
      </c>
      <c r="AU142" s="119" t="s">
        <v>79</v>
      </c>
      <c r="AV142" s="119" t="s">
        <v>79</v>
      </c>
      <c r="AW142" s="119" t="s">
        <v>96</v>
      </c>
      <c r="AX142" s="119" t="s">
        <v>15</v>
      </c>
      <c r="AY142" s="119" t="s">
        <v>124</v>
      </c>
    </row>
    <row r="143" spans="2:64" s="6" customFormat="1" ht="27" customHeight="1">
      <c r="B143" s="18"/>
      <c r="C143" s="105" t="s">
        <v>137</v>
      </c>
      <c r="D143" s="105" t="s">
        <v>125</v>
      </c>
      <c r="E143" s="106" t="s">
        <v>275</v>
      </c>
      <c r="F143" s="180" t="s">
        <v>276</v>
      </c>
      <c r="G143" s="181"/>
      <c r="H143" s="181"/>
      <c r="I143" s="181"/>
      <c r="J143" s="107" t="s">
        <v>128</v>
      </c>
      <c r="K143" s="108">
        <v>8.24</v>
      </c>
      <c r="L143" s="182"/>
      <c r="M143" s="181"/>
      <c r="N143" s="182">
        <f>ROUND($L$143*$K$143,2)</f>
        <v>0</v>
      </c>
      <c r="O143" s="181"/>
      <c r="P143" s="181"/>
      <c r="Q143" s="181"/>
      <c r="R143" s="19"/>
      <c r="T143" s="109"/>
      <c r="U143" s="25" t="s">
        <v>37</v>
      </c>
      <c r="V143" s="110">
        <v>0.29899999999999999</v>
      </c>
      <c r="W143" s="110">
        <f>$V$143*$K$143</f>
        <v>2.4637600000000002</v>
      </c>
      <c r="X143" s="110">
        <v>0</v>
      </c>
      <c r="Y143" s="110">
        <f>$X$143*$K$143</f>
        <v>0</v>
      </c>
      <c r="Z143" s="110">
        <v>0</v>
      </c>
      <c r="AA143" s="111">
        <f>$Z$143*$K$143</f>
        <v>0</v>
      </c>
      <c r="AR143" s="6" t="s">
        <v>129</v>
      </c>
      <c r="AT143" s="6" t="s">
        <v>125</v>
      </c>
      <c r="AU143" s="6" t="s">
        <v>79</v>
      </c>
      <c r="AY143" s="6" t="s">
        <v>124</v>
      </c>
      <c r="BE143" s="112">
        <f>IF($U$143="základní",$N$143,0)</f>
        <v>0</v>
      </c>
      <c r="BF143" s="112">
        <f>IF($U$143="snížená",$N$143,0)</f>
        <v>0</v>
      </c>
      <c r="BG143" s="112">
        <f>IF($U$143="zákl. přenesená",$N$143,0)</f>
        <v>0</v>
      </c>
      <c r="BH143" s="112">
        <f>IF($U$143="sníž. přenesená",$N$143,0)</f>
        <v>0</v>
      </c>
      <c r="BI143" s="112">
        <f>IF($U$143="nulová",$N$143,0)</f>
        <v>0</v>
      </c>
      <c r="BJ143" s="6" t="s">
        <v>15</v>
      </c>
      <c r="BK143" s="112">
        <f>ROUND($L$143*$K$143,2)</f>
        <v>0</v>
      </c>
      <c r="BL143" s="6" t="s">
        <v>129</v>
      </c>
    </row>
    <row r="144" spans="2:64" s="6" customFormat="1" ht="15.75" customHeight="1">
      <c r="B144" s="118"/>
      <c r="E144" s="119"/>
      <c r="F144" s="174" t="s">
        <v>264</v>
      </c>
      <c r="G144" s="175"/>
      <c r="H144" s="175"/>
      <c r="I144" s="175"/>
      <c r="K144" s="120">
        <v>8.24</v>
      </c>
      <c r="R144" s="121"/>
      <c r="T144" s="122"/>
      <c r="AA144" s="123"/>
      <c r="AT144" s="119" t="s">
        <v>131</v>
      </c>
      <c r="AU144" s="119" t="s">
        <v>79</v>
      </c>
      <c r="AV144" s="119" t="s">
        <v>79</v>
      </c>
      <c r="AW144" s="119" t="s">
        <v>96</v>
      </c>
      <c r="AX144" s="119" t="s">
        <v>15</v>
      </c>
      <c r="AY144" s="119" t="s">
        <v>124</v>
      </c>
    </row>
    <row r="145" spans="2:64" s="6" customFormat="1" ht="39" customHeight="1">
      <c r="B145" s="18"/>
      <c r="C145" s="105" t="s">
        <v>164</v>
      </c>
      <c r="D145" s="105" t="s">
        <v>125</v>
      </c>
      <c r="E145" s="106" t="s">
        <v>126</v>
      </c>
      <c r="F145" s="180" t="s">
        <v>127</v>
      </c>
      <c r="G145" s="181"/>
      <c r="H145" s="181"/>
      <c r="I145" s="181"/>
      <c r="J145" s="107" t="s">
        <v>128</v>
      </c>
      <c r="K145" s="108">
        <v>7</v>
      </c>
      <c r="L145" s="182"/>
      <c r="M145" s="181"/>
      <c r="N145" s="182">
        <f>ROUND($L$145*$K$145,2)</f>
        <v>0</v>
      </c>
      <c r="O145" s="181"/>
      <c r="P145" s="181"/>
      <c r="Q145" s="181"/>
      <c r="R145" s="19"/>
      <c r="T145" s="109"/>
      <c r="U145" s="25" t="s">
        <v>37</v>
      </c>
      <c r="V145" s="110">
        <v>1.587</v>
      </c>
      <c r="W145" s="110">
        <f>$V$145*$K$145</f>
        <v>11.109</v>
      </c>
      <c r="X145" s="110">
        <v>0</v>
      </c>
      <c r="Y145" s="110">
        <f>$X$145*$K$145</f>
        <v>0</v>
      </c>
      <c r="Z145" s="110">
        <v>0</v>
      </c>
      <c r="AA145" s="111">
        <f>$Z$145*$K$145</f>
        <v>0</v>
      </c>
      <c r="AR145" s="6" t="s">
        <v>129</v>
      </c>
      <c r="AT145" s="6" t="s">
        <v>125</v>
      </c>
      <c r="AU145" s="6" t="s">
        <v>79</v>
      </c>
      <c r="AY145" s="6" t="s">
        <v>124</v>
      </c>
      <c r="BE145" s="112">
        <f>IF($U$145="základní",$N$145,0)</f>
        <v>0</v>
      </c>
      <c r="BF145" s="112">
        <f>IF($U$145="snížená",$N$145,0)</f>
        <v>0</v>
      </c>
      <c r="BG145" s="112">
        <f>IF($U$145="zákl. přenesená",$N$145,0)</f>
        <v>0</v>
      </c>
      <c r="BH145" s="112">
        <f>IF($U$145="sníž. přenesená",$N$145,0)</f>
        <v>0</v>
      </c>
      <c r="BI145" s="112">
        <f>IF($U$145="nulová",$N$145,0)</f>
        <v>0</v>
      </c>
      <c r="BJ145" s="6" t="s">
        <v>15</v>
      </c>
      <c r="BK145" s="112">
        <f>ROUND($L$145*$K$145,2)</f>
        <v>0</v>
      </c>
      <c r="BL145" s="6" t="s">
        <v>129</v>
      </c>
    </row>
    <row r="146" spans="2:64" s="6" customFormat="1" ht="15.75" customHeight="1">
      <c r="B146" s="113"/>
      <c r="E146" s="114"/>
      <c r="F146" s="183" t="s">
        <v>277</v>
      </c>
      <c r="G146" s="184"/>
      <c r="H146" s="184"/>
      <c r="I146" s="184"/>
      <c r="K146" s="114"/>
      <c r="R146" s="115"/>
      <c r="T146" s="116"/>
      <c r="AA146" s="117"/>
      <c r="AT146" s="114" t="s">
        <v>131</v>
      </c>
      <c r="AU146" s="114" t="s">
        <v>79</v>
      </c>
      <c r="AV146" s="114" t="s">
        <v>15</v>
      </c>
      <c r="AW146" s="114" t="s">
        <v>96</v>
      </c>
      <c r="AX146" s="114" t="s">
        <v>72</v>
      </c>
      <c r="AY146" s="114" t="s">
        <v>124</v>
      </c>
    </row>
    <row r="147" spans="2:64" s="6" customFormat="1" ht="15.75" customHeight="1">
      <c r="B147" s="118"/>
      <c r="E147" s="119"/>
      <c r="F147" s="174" t="s">
        <v>132</v>
      </c>
      <c r="G147" s="175"/>
      <c r="H147" s="175"/>
      <c r="I147" s="175"/>
      <c r="K147" s="120">
        <v>0.75</v>
      </c>
      <c r="R147" s="121"/>
      <c r="T147" s="122"/>
      <c r="AA147" s="123"/>
      <c r="AT147" s="119" t="s">
        <v>131</v>
      </c>
      <c r="AU147" s="119" t="s">
        <v>79</v>
      </c>
      <c r="AV147" s="119" t="s">
        <v>79</v>
      </c>
      <c r="AW147" s="119" t="s">
        <v>96</v>
      </c>
      <c r="AX147" s="119" t="s">
        <v>72</v>
      </c>
      <c r="AY147" s="119" t="s">
        <v>124</v>
      </c>
    </row>
    <row r="148" spans="2:64" s="6" customFormat="1" ht="27" customHeight="1">
      <c r="B148" s="113"/>
      <c r="E148" s="114"/>
      <c r="F148" s="183" t="s">
        <v>278</v>
      </c>
      <c r="G148" s="184"/>
      <c r="H148" s="184"/>
      <c r="I148" s="184"/>
      <c r="K148" s="114"/>
      <c r="R148" s="115"/>
      <c r="T148" s="116"/>
      <c r="AA148" s="117"/>
      <c r="AT148" s="114" t="s">
        <v>131</v>
      </c>
      <c r="AU148" s="114" t="s">
        <v>79</v>
      </c>
      <c r="AV148" s="114" t="s">
        <v>15</v>
      </c>
      <c r="AW148" s="114" t="s">
        <v>96</v>
      </c>
      <c r="AX148" s="114" t="s">
        <v>72</v>
      </c>
      <c r="AY148" s="114" t="s">
        <v>124</v>
      </c>
    </row>
    <row r="149" spans="2:64" s="6" customFormat="1" ht="15.75" customHeight="1">
      <c r="B149" s="118"/>
      <c r="E149" s="119"/>
      <c r="F149" s="174" t="s">
        <v>279</v>
      </c>
      <c r="G149" s="175"/>
      <c r="H149" s="175"/>
      <c r="I149" s="175"/>
      <c r="K149" s="120">
        <v>6.25</v>
      </c>
      <c r="R149" s="121"/>
      <c r="T149" s="122"/>
      <c r="AA149" s="123"/>
      <c r="AT149" s="119" t="s">
        <v>131</v>
      </c>
      <c r="AU149" s="119" t="s">
        <v>79</v>
      </c>
      <c r="AV149" s="119" t="s">
        <v>79</v>
      </c>
      <c r="AW149" s="119" t="s">
        <v>96</v>
      </c>
      <c r="AX149" s="119" t="s">
        <v>72</v>
      </c>
      <c r="AY149" s="119" t="s">
        <v>124</v>
      </c>
    </row>
    <row r="150" spans="2:64" s="6" customFormat="1" ht="15.75" customHeight="1">
      <c r="B150" s="128"/>
      <c r="E150" s="129"/>
      <c r="F150" s="185" t="s">
        <v>139</v>
      </c>
      <c r="G150" s="186"/>
      <c r="H150" s="186"/>
      <c r="I150" s="186"/>
      <c r="K150" s="130">
        <v>7</v>
      </c>
      <c r="R150" s="131"/>
      <c r="T150" s="132"/>
      <c r="AA150" s="133"/>
      <c r="AT150" s="129" t="s">
        <v>131</v>
      </c>
      <c r="AU150" s="129" t="s">
        <v>79</v>
      </c>
      <c r="AV150" s="129" t="s">
        <v>129</v>
      </c>
      <c r="AW150" s="129" t="s">
        <v>96</v>
      </c>
      <c r="AX150" s="129" t="s">
        <v>15</v>
      </c>
      <c r="AY150" s="129" t="s">
        <v>124</v>
      </c>
    </row>
    <row r="151" spans="2:64" s="6" customFormat="1" ht="15.75" customHeight="1">
      <c r="B151" s="18"/>
      <c r="C151" s="124" t="s">
        <v>20</v>
      </c>
      <c r="D151" s="124" t="s">
        <v>133</v>
      </c>
      <c r="E151" s="125" t="s">
        <v>134</v>
      </c>
      <c r="F151" s="187" t="s">
        <v>135</v>
      </c>
      <c r="G151" s="188"/>
      <c r="H151" s="188"/>
      <c r="I151" s="188"/>
      <c r="J151" s="126" t="s">
        <v>136</v>
      </c>
      <c r="K151" s="127">
        <v>11</v>
      </c>
      <c r="L151" s="189"/>
      <c r="M151" s="188"/>
      <c r="N151" s="189">
        <f>ROUND($L$151*$K$151,2)</f>
        <v>0</v>
      </c>
      <c r="O151" s="181"/>
      <c r="P151" s="181"/>
      <c r="Q151" s="181"/>
      <c r="R151" s="19"/>
      <c r="T151" s="109"/>
      <c r="U151" s="25" t="s">
        <v>37</v>
      </c>
      <c r="V151" s="110">
        <v>0</v>
      </c>
      <c r="W151" s="110">
        <f>$V$151*$K$151</f>
        <v>0</v>
      </c>
      <c r="X151" s="110">
        <v>1</v>
      </c>
      <c r="Y151" s="110">
        <f>$X$151*$K$151</f>
        <v>11</v>
      </c>
      <c r="Z151" s="110">
        <v>0</v>
      </c>
      <c r="AA151" s="111">
        <f>$Z$151*$K$151</f>
        <v>0</v>
      </c>
      <c r="AR151" s="6" t="s">
        <v>137</v>
      </c>
      <c r="AT151" s="6" t="s">
        <v>133</v>
      </c>
      <c r="AU151" s="6" t="s">
        <v>79</v>
      </c>
      <c r="AY151" s="6" t="s">
        <v>124</v>
      </c>
      <c r="BE151" s="112">
        <f>IF($U$151="základní",$N$151,0)</f>
        <v>0</v>
      </c>
      <c r="BF151" s="112">
        <f>IF($U$151="snížená",$N$151,0)</f>
        <v>0</v>
      </c>
      <c r="BG151" s="112">
        <f>IF($U$151="zákl. přenesená",$N$151,0)</f>
        <v>0</v>
      </c>
      <c r="BH151" s="112">
        <f>IF($U$151="sníž. přenesená",$N$151,0)</f>
        <v>0</v>
      </c>
      <c r="BI151" s="112">
        <f>IF($U$151="nulová",$N$151,0)</f>
        <v>0</v>
      </c>
      <c r="BJ151" s="6" t="s">
        <v>15</v>
      </c>
      <c r="BK151" s="112">
        <f>ROUND($L$151*$K$151,2)</f>
        <v>0</v>
      </c>
      <c r="BL151" s="6" t="s">
        <v>129</v>
      </c>
    </row>
    <row r="152" spans="2:64" s="6" customFormat="1" ht="15.75" customHeight="1">
      <c r="B152" s="118"/>
      <c r="E152" s="119"/>
      <c r="F152" s="174" t="s">
        <v>280</v>
      </c>
      <c r="G152" s="175"/>
      <c r="H152" s="175"/>
      <c r="I152" s="175"/>
      <c r="K152" s="120">
        <v>10.938000000000001</v>
      </c>
      <c r="R152" s="121"/>
      <c r="T152" s="122"/>
      <c r="AA152" s="123"/>
      <c r="AT152" s="119" t="s">
        <v>131</v>
      </c>
      <c r="AU152" s="119" t="s">
        <v>79</v>
      </c>
      <c r="AV152" s="119" t="s">
        <v>79</v>
      </c>
      <c r="AW152" s="119" t="s">
        <v>96</v>
      </c>
      <c r="AX152" s="119" t="s">
        <v>72</v>
      </c>
      <c r="AY152" s="119" t="s">
        <v>124</v>
      </c>
    </row>
    <row r="153" spans="2:64" s="6" customFormat="1" ht="15.75" customHeight="1">
      <c r="B153" s="128"/>
      <c r="E153" s="129"/>
      <c r="F153" s="185" t="s">
        <v>139</v>
      </c>
      <c r="G153" s="186"/>
      <c r="H153" s="186"/>
      <c r="I153" s="186"/>
      <c r="K153" s="130">
        <v>10.938000000000001</v>
      </c>
      <c r="R153" s="131"/>
      <c r="T153" s="132"/>
      <c r="AA153" s="133"/>
      <c r="AT153" s="129" t="s">
        <v>131</v>
      </c>
      <c r="AU153" s="129" t="s">
        <v>79</v>
      </c>
      <c r="AV153" s="129" t="s">
        <v>129</v>
      </c>
      <c r="AW153" s="129" t="s">
        <v>96</v>
      </c>
      <c r="AX153" s="129" t="s">
        <v>72</v>
      </c>
      <c r="AY153" s="129" t="s">
        <v>124</v>
      </c>
    </row>
    <row r="154" spans="2:64" s="6" customFormat="1" ht="15.75" customHeight="1">
      <c r="B154" s="118"/>
      <c r="E154" s="119"/>
      <c r="F154" s="174" t="s">
        <v>171</v>
      </c>
      <c r="G154" s="175"/>
      <c r="H154" s="175"/>
      <c r="I154" s="175"/>
      <c r="K154" s="120">
        <v>11</v>
      </c>
      <c r="R154" s="121"/>
      <c r="T154" s="122"/>
      <c r="AA154" s="123"/>
      <c r="AT154" s="119" t="s">
        <v>131</v>
      </c>
      <c r="AU154" s="119" t="s">
        <v>79</v>
      </c>
      <c r="AV154" s="119" t="s">
        <v>79</v>
      </c>
      <c r="AW154" s="119" t="s">
        <v>96</v>
      </c>
      <c r="AX154" s="119" t="s">
        <v>15</v>
      </c>
      <c r="AY154" s="119" t="s">
        <v>124</v>
      </c>
    </row>
    <row r="155" spans="2:64" s="95" customFormat="1" ht="30.75" customHeight="1">
      <c r="B155" s="96"/>
      <c r="D155" s="104" t="s">
        <v>254</v>
      </c>
      <c r="N155" s="179">
        <f>$BK$155</f>
        <v>0</v>
      </c>
      <c r="O155" s="178"/>
      <c r="P155" s="178"/>
      <c r="Q155" s="178"/>
      <c r="R155" s="99"/>
      <c r="T155" s="100"/>
      <c r="W155" s="101">
        <f>SUM($W$156:$W$158)</f>
        <v>7.6499999999999999E-2</v>
      </c>
      <c r="Y155" s="101">
        <f>SUM($Y$156:$Y$158)</f>
        <v>0</v>
      </c>
      <c r="AA155" s="102">
        <f>SUM($AA$156:$AA$158)</f>
        <v>0</v>
      </c>
      <c r="AR155" s="98" t="s">
        <v>15</v>
      </c>
      <c r="AT155" s="98" t="s">
        <v>71</v>
      </c>
      <c r="AU155" s="98" t="s">
        <v>15</v>
      </c>
      <c r="AY155" s="98" t="s">
        <v>124</v>
      </c>
      <c r="BK155" s="103">
        <f>SUM($BK$156:$BK$158)</f>
        <v>0</v>
      </c>
    </row>
    <row r="156" spans="2:64" s="6" customFormat="1" ht="27" customHeight="1">
      <c r="B156" s="18"/>
      <c r="C156" s="105" t="s">
        <v>171</v>
      </c>
      <c r="D156" s="105" t="s">
        <v>125</v>
      </c>
      <c r="E156" s="106" t="s">
        <v>281</v>
      </c>
      <c r="F156" s="180" t="s">
        <v>282</v>
      </c>
      <c r="G156" s="181"/>
      <c r="H156" s="181"/>
      <c r="I156" s="181"/>
      <c r="J156" s="107" t="s">
        <v>283</v>
      </c>
      <c r="K156" s="108">
        <v>15.3</v>
      </c>
      <c r="L156" s="182"/>
      <c r="M156" s="181"/>
      <c r="N156" s="182">
        <f>ROUND($L$156*$K$156,2)</f>
        <v>0</v>
      </c>
      <c r="O156" s="181"/>
      <c r="P156" s="181"/>
      <c r="Q156" s="181"/>
      <c r="R156" s="19"/>
      <c r="T156" s="109"/>
      <c r="U156" s="25" t="s">
        <v>37</v>
      </c>
      <c r="V156" s="110">
        <v>5.0000000000000001E-3</v>
      </c>
      <c r="W156" s="110">
        <f>$V$156*$K$156</f>
        <v>7.6499999999999999E-2</v>
      </c>
      <c r="X156" s="110">
        <v>0</v>
      </c>
      <c r="Y156" s="110">
        <f>$X$156*$K$156</f>
        <v>0</v>
      </c>
      <c r="Z156" s="110">
        <v>0</v>
      </c>
      <c r="AA156" s="111">
        <f>$Z$156*$K$156</f>
        <v>0</v>
      </c>
      <c r="AR156" s="6" t="s">
        <v>129</v>
      </c>
      <c r="AT156" s="6" t="s">
        <v>125</v>
      </c>
      <c r="AU156" s="6" t="s">
        <v>79</v>
      </c>
      <c r="AY156" s="6" t="s">
        <v>124</v>
      </c>
      <c r="BE156" s="112">
        <f>IF($U$156="základní",$N$156,0)</f>
        <v>0</v>
      </c>
      <c r="BF156" s="112">
        <f>IF($U$156="snížená",$N$156,0)</f>
        <v>0</v>
      </c>
      <c r="BG156" s="112">
        <f>IF($U$156="zákl. přenesená",$N$156,0)</f>
        <v>0</v>
      </c>
      <c r="BH156" s="112">
        <f>IF($U$156="sníž. přenesená",$N$156,0)</f>
        <v>0</v>
      </c>
      <c r="BI156" s="112">
        <f>IF($U$156="nulová",$N$156,0)</f>
        <v>0</v>
      </c>
      <c r="BJ156" s="6" t="s">
        <v>15</v>
      </c>
      <c r="BK156" s="112">
        <f>ROUND($L$156*$K$156,2)</f>
        <v>0</v>
      </c>
      <c r="BL156" s="6" t="s">
        <v>129</v>
      </c>
    </row>
    <row r="157" spans="2:64" s="6" customFormat="1" ht="27" customHeight="1">
      <c r="B157" s="113"/>
      <c r="E157" s="114"/>
      <c r="F157" s="183" t="s">
        <v>284</v>
      </c>
      <c r="G157" s="184"/>
      <c r="H157" s="184"/>
      <c r="I157" s="184"/>
      <c r="K157" s="114"/>
      <c r="R157" s="115"/>
      <c r="T157" s="116"/>
      <c r="AA157" s="117"/>
      <c r="AT157" s="114" t="s">
        <v>131</v>
      </c>
      <c r="AU157" s="114" t="s">
        <v>79</v>
      </c>
      <c r="AV157" s="114" t="s">
        <v>15</v>
      </c>
      <c r="AW157" s="114" t="s">
        <v>96</v>
      </c>
      <c r="AX157" s="114" t="s">
        <v>72</v>
      </c>
      <c r="AY157" s="114" t="s">
        <v>124</v>
      </c>
    </row>
    <row r="158" spans="2:64" s="6" customFormat="1" ht="15.75" customHeight="1">
      <c r="B158" s="118"/>
      <c r="E158" s="119"/>
      <c r="F158" s="174" t="s">
        <v>285</v>
      </c>
      <c r="G158" s="175"/>
      <c r="H158" s="175"/>
      <c r="I158" s="175"/>
      <c r="K158" s="120">
        <v>15.3</v>
      </c>
      <c r="R158" s="121"/>
      <c r="T158" s="122"/>
      <c r="AA158" s="123"/>
      <c r="AT158" s="119" t="s">
        <v>131</v>
      </c>
      <c r="AU158" s="119" t="s">
        <v>79</v>
      </c>
      <c r="AV158" s="119" t="s">
        <v>79</v>
      </c>
      <c r="AW158" s="119" t="s">
        <v>96</v>
      </c>
      <c r="AX158" s="119" t="s">
        <v>15</v>
      </c>
      <c r="AY158" s="119" t="s">
        <v>124</v>
      </c>
    </row>
    <row r="159" spans="2:64" s="95" customFormat="1" ht="30.75" customHeight="1">
      <c r="B159" s="96"/>
      <c r="D159" s="104" t="s">
        <v>99</v>
      </c>
      <c r="N159" s="179">
        <f>$BK$159</f>
        <v>0</v>
      </c>
      <c r="O159" s="178"/>
      <c r="P159" s="178"/>
      <c r="Q159" s="178"/>
      <c r="R159" s="99"/>
      <c r="T159" s="100"/>
      <c r="W159" s="101">
        <f>SUM($W$160:$W$165)</f>
        <v>3.3583499999999997</v>
      </c>
      <c r="Y159" s="101">
        <f>SUM($Y$160:$Y$165)</f>
        <v>0</v>
      </c>
      <c r="AA159" s="102">
        <f>SUM($AA$160:$AA$165)</f>
        <v>0</v>
      </c>
      <c r="AR159" s="98" t="s">
        <v>15</v>
      </c>
      <c r="AT159" s="98" t="s">
        <v>71</v>
      </c>
      <c r="AU159" s="98" t="s">
        <v>15</v>
      </c>
      <c r="AY159" s="98" t="s">
        <v>124</v>
      </c>
      <c r="BK159" s="103">
        <f>SUM($BK$160:$BK$165)</f>
        <v>0</v>
      </c>
    </row>
    <row r="160" spans="2:64" s="6" customFormat="1" ht="27" customHeight="1">
      <c r="B160" s="18"/>
      <c r="C160" s="105" t="s">
        <v>174</v>
      </c>
      <c r="D160" s="105" t="s">
        <v>125</v>
      </c>
      <c r="E160" s="106" t="s">
        <v>142</v>
      </c>
      <c r="F160" s="180" t="s">
        <v>143</v>
      </c>
      <c r="G160" s="181"/>
      <c r="H160" s="181"/>
      <c r="I160" s="181"/>
      <c r="J160" s="107" t="s">
        <v>128</v>
      </c>
      <c r="K160" s="108">
        <v>2.5499999999999998</v>
      </c>
      <c r="L160" s="182"/>
      <c r="M160" s="181"/>
      <c r="N160" s="182">
        <f>ROUND($L$160*$K$160,2)</f>
        <v>0</v>
      </c>
      <c r="O160" s="181"/>
      <c r="P160" s="181"/>
      <c r="Q160" s="181"/>
      <c r="R160" s="19"/>
      <c r="T160" s="109"/>
      <c r="U160" s="25" t="s">
        <v>37</v>
      </c>
      <c r="V160" s="110">
        <v>1.3169999999999999</v>
      </c>
      <c r="W160" s="110">
        <f>$V$160*$K$160</f>
        <v>3.3583499999999997</v>
      </c>
      <c r="X160" s="110">
        <v>0</v>
      </c>
      <c r="Y160" s="110">
        <f>$X$160*$K$160</f>
        <v>0</v>
      </c>
      <c r="Z160" s="110">
        <v>0</v>
      </c>
      <c r="AA160" s="111">
        <f>$Z$160*$K$160</f>
        <v>0</v>
      </c>
      <c r="AR160" s="6" t="s">
        <v>129</v>
      </c>
      <c r="AT160" s="6" t="s">
        <v>125</v>
      </c>
      <c r="AU160" s="6" t="s">
        <v>79</v>
      </c>
      <c r="AY160" s="6" t="s">
        <v>124</v>
      </c>
      <c r="BE160" s="112">
        <f>IF($U$160="základní",$N$160,0)</f>
        <v>0</v>
      </c>
      <c r="BF160" s="112">
        <f>IF($U$160="snížená",$N$160,0)</f>
        <v>0</v>
      </c>
      <c r="BG160" s="112">
        <f>IF($U$160="zákl. přenesená",$N$160,0)</f>
        <v>0</v>
      </c>
      <c r="BH160" s="112">
        <f>IF($U$160="sníž. přenesená",$N$160,0)</f>
        <v>0</v>
      </c>
      <c r="BI160" s="112">
        <f>IF($U$160="nulová",$N$160,0)</f>
        <v>0</v>
      </c>
      <c r="BJ160" s="6" t="s">
        <v>15</v>
      </c>
      <c r="BK160" s="112">
        <f>ROUND($L$160*$K$160,2)</f>
        <v>0</v>
      </c>
      <c r="BL160" s="6" t="s">
        <v>129</v>
      </c>
    </row>
    <row r="161" spans="2:64" s="6" customFormat="1" ht="27" customHeight="1">
      <c r="B161" s="113"/>
      <c r="E161" s="114"/>
      <c r="F161" s="183" t="s">
        <v>286</v>
      </c>
      <c r="G161" s="184"/>
      <c r="H161" s="184"/>
      <c r="I161" s="184"/>
      <c r="K161" s="114"/>
      <c r="R161" s="115"/>
      <c r="T161" s="116"/>
      <c r="AA161" s="117"/>
      <c r="AT161" s="114" t="s">
        <v>131</v>
      </c>
      <c r="AU161" s="114" t="s">
        <v>79</v>
      </c>
      <c r="AV161" s="114" t="s">
        <v>15</v>
      </c>
      <c r="AW161" s="114" t="s">
        <v>96</v>
      </c>
      <c r="AX161" s="114" t="s">
        <v>72</v>
      </c>
      <c r="AY161" s="114" t="s">
        <v>124</v>
      </c>
    </row>
    <row r="162" spans="2:64" s="6" customFormat="1" ht="15.75" customHeight="1">
      <c r="B162" s="118"/>
      <c r="E162" s="119"/>
      <c r="F162" s="174" t="s">
        <v>145</v>
      </c>
      <c r="G162" s="175"/>
      <c r="H162" s="175"/>
      <c r="I162" s="175"/>
      <c r="K162" s="120">
        <v>0.25</v>
      </c>
      <c r="R162" s="121"/>
      <c r="T162" s="122"/>
      <c r="AA162" s="123"/>
      <c r="AT162" s="119" t="s">
        <v>131</v>
      </c>
      <c r="AU162" s="119" t="s">
        <v>79</v>
      </c>
      <c r="AV162" s="119" t="s">
        <v>79</v>
      </c>
      <c r="AW162" s="119" t="s">
        <v>96</v>
      </c>
      <c r="AX162" s="119" t="s">
        <v>72</v>
      </c>
      <c r="AY162" s="119" t="s">
        <v>124</v>
      </c>
    </row>
    <row r="163" spans="2:64" s="6" customFormat="1" ht="27" customHeight="1">
      <c r="B163" s="113"/>
      <c r="E163" s="114"/>
      <c r="F163" s="183" t="s">
        <v>287</v>
      </c>
      <c r="G163" s="184"/>
      <c r="H163" s="184"/>
      <c r="I163" s="184"/>
      <c r="K163" s="114"/>
      <c r="R163" s="115"/>
      <c r="T163" s="116"/>
      <c r="AA163" s="117"/>
      <c r="AT163" s="114" t="s">
        <v>131</v>
      </c>
      <c r="AU163" s="114" t="s">
        <v>79</v>
      </c>
      <c r="AV163" s="114" t="s">
        <v>15</v>
      </c>
      <c r="AW163" s="114" t="s">
        <v>96</v>
      </c>
      <c r="AX163" s="114" t="s">
        <v>72</v>
      </c>
      <c r="AY163" s="114" t="s">
        <v>124</v>
      </c>
    </row>
    <row r="164" spans="2:64" s="6" customFormat="1" ht="15.75" customHeight="1">
      <c r="B164" s="118"/>
      <c r="E164" s="119"/>
      <c r="F164" s="174" t="s">
        <v>288</v>
      </c>
      <c r="G164" s="175"/>
      <c r="H164" s="175"/>
      <c r="I164" s="175"/>
      <c r="K164" s="120">
        <v>2.2999999999999998</v>
      </c>
      <c r="R164" s="121"/>
      <c r="T164" s="122"/>
      <c r="AA164" s="123"/>
      <c r="AT164" s="119" t="s">
        <v>131</v>
      </c>
      <c r="AU164" s="119" t="s">
        <v>79</v>
      </c>
      <c r="AV164" s="119" t="s">
        <v>79</v>
      </c>
      <c r="AW164" s="119" t="s">
        <v>96</v>
      </c>
      <c r="AX164" s="119" t="s">
        <v>72</v>
      </c>
      <c r="AY164" s="119" t="s">
        <v>124</v>
      </c>
    </row>
    <row r="165" spans="2:64" s="6" customFormat="1" ht="15.75" customHeight="1">
      <c r="B165" s="128"/>
      <c r="E165" s="129"/>
      <c r="F165" s="185" t="s">
        <v>139</v>
      </c>
      <c r="G165" s="186"/>
      <c r="H165" s="186"/>
      <c r="I165" s="186"/>
      <c r="K165" s="130">
        <v>2.5499999999999998</v>
      </c>
      <c r="R165" s="131"/>
      <c r="T165" s="132"/>
      <c r="AA165" s="133"/>
      <c r="AT165" s="129" t="s">
        <v>131</v>
      </c>
      <c r="AU165" s="129" t="s">
        <v>79</v>
      </c>
      <c r="AV165" s="129" t="s">
        <v>129</v>
      </c>
      <c r="AW165" s="129" t="s">
        <v>96</v>
      </c>
      <c r="AX165" s="129" t="s">
        <v>15</v>
      </c>
      <c r="AY165" s="129" t="s">
        <v>124</v>
      </c>
    </row>
    <row r="166" spans="2:64" s="95" customFormat="1" ht="30.75" customHeight="1">
      <c r="B166" s="96"/>
      <c r="D166" s="104" t="s">
        <v>255</v>
      </c>
      <c r="N166" s="179">
        <f>$BK$166</f>
        <v>0</v>
      </c>
      <c r="O166" s="178"/>
      <c r="P166" s="178"/>
      <c r="Q166" s="178"/>
      <c r="R166" s="99"/>
      <c r="T166" s="100"/>
      <c r="W166" s="101">
        <f>SUM($W$167:$W$184)</f>
        <v>6.5999999999999988</v>
      </c>
      <c r="Y166" s="101">
        <f>SUM($Y$167:$Y$184)</f>
        <v>3.0468000000000005E-2</v>
      </c>
      <c r="AA166" s="102">
        <f>SUM($AA$167:$AA$184)</f>
        <v>0</v>
      </c>
      <c r="AR166" s="98" t="s">
        <v>15</v>
      </c>
      <c r="AT166" s="98" t="s">
        <v>71</v>
      </c>
      <c r="AU166" s="98" t="s">
        <v>15</v>
      </c>
      <c r="AY166" s="98" t="s">
        <v>124</v>
      </c>
      <c r="BK166" s="103">
        <f>SUM($BK$167:$BK$184)</f>
        <v>0</v>
      </c>
    </row>
    <row r="167" spans="2:64" s="6" customFormat="1" ht="27" customHeight="1">
      <c r="B167" s="18"/>
      <c r="C167" s="105" t="s">
        <v>178</v>
      </c>
      <c r="D167" s="105" t="s">
        <v>125</v>
      </c>
      <c r="E167" s="106" t="s">
        <v>289</v>
      </c>
      <c r="F167" s="180" t="s">
        <v>290</v>
      </c>
      <c r="G167" s="181"/>
      <c r="H167" s="181"/>
      <c r="I167" s="181"/>
      <c r="J167" s="107" t="s">
        <v>151</v>
      </c>
      <c r="K167" s="108">
        <v>22</v>
      </c>
      <c r="L167" s="182"/>
      <c r="M167" s="181"/>
      <c r="N167" s="182">
        <f>ROUND($L$167*$K$167,2)</f>
        <v>0</v>
      </c>
      <c r="O167" s="181"/>
      <c r="P167" s="181"/>
      <c r="Q167" s="181"/>
      <c r="R167" s="19"/>
      <c r="T167" s="109"/>
      <c r="U167" s="25" t="s">
        <v>37</v>
      </c>
      <c r="V167" s="110">
        <v>0.19</v>
      </c>
      <c r="W167" s="110">
        <f>$V$167*$K$167</f>
        <v>4.18</v>
      </c>
      <c r="X167" s="110">
        <v>1.2700000000000001E-3</v>
      </c>
      <c r="Y167" s="110">
        <f>$X$167*$K$167</f>
        <v>2.7940000000000003E-2</v>
      </c>
      <c r="Z167" s="110">
        <v>0</v>
      </c>
      <c r="AA167" s="111">
        <f>$Z$167*$K$167</f>
        <v>0</v>
      </c>
      <c r="AR167" s="6" t="s">
        <v>129</v>
      </c>
      <c r="AT167" s="6" t="s">
        <v>125</v>
      </c>
      <c r="AU167" s="6" t="s">
        <v>79</v>
      </c>
      <c r="AY167" s="6" t="s">
        <v>124</v>
      </c>
      <c r="BE167" s="112">
        <f>IF($U$167="základní",$N$167,0)</f>
        <v>0</v>
      </c>
      <c r="BF167" s="112">
        <f>IF($U$167="snížená",$N$167,0)</f>
        <v>0</v>
      </c>
      <c r="BG167" s="112">
        <f>IF($U$167="zákl. přenesená",$N$167,0)</f>
        <v>0</v>
      </c>
      <c r="BH167" s="112">
        <f>IF($U$167="sníž. přenesená",$N$167,0)</f>
        <v>0</v>
      </c>
      <c r="BI167" s="112">
        <f>IF($U$167="nulová",$N$167,0)</f>
        <v>0</v>
      </c>
      <c r="BJ167" s="6" t="s">
        <v>15</v>
      </c>
      <c r="BK167" s="112">
        <f>ROUND($L$167*$K$167,2)</f>
        <v>0</v>
      </c>
      <c r="BL167" s="6" t="s">
        <v>129</v>
      </c>
    </row>
    <row r="168" spans="2:64" s="6" customFormat="1" ht="15.75" customHeight="1">
      <c r="B168" s="118"/>
      <c r="E168" s="119"/>
      <c r="F168" s="174" t="s">
        <v>291</v>
      </c>
      <c r="G168" s="175"/>
      <c r="H168" s="175"/>
      <c r="I168" s="175"/>
      <c r="K168" s="120">
        <v>21.931000000000001</v>
      </c>
      <c r="R168" s="121"/>
      <c r="T168" s="122"/>
      <c r="AA168" s="123"/>
      <c r="AT168" s="119" t="s">
        <v>131</v>
      </c>
      <c r="AU168" s="119" t="s">
        <v>79</v>
      </c>
      <c r="AV168" s="119" t="s">
        <v>79</v>
      </c>
      <c r="AW168" s="119" t="s">
        <v>96</v>
      </c>
      <c r="AX168" s="119" t="s">
        <v>72</v>
      </c>
      <c r="AY168" s="119" t="s">
        <v>124</v>
      </c>
    </row>
    <row r="169" spans="2:64" s="6" customFormat="1" ht="15.75" customHeight="1">
      <c r="B169" s="128"/>
      <c r="E169" s="129"/>
      <c r="F169" s="185" t="s">
        <v>139</v>
      </c>
      <c r="G169" s="186"/>
      <c r="H169" s="186"/>
      <c r="I169" s="186"/>
      <c r="K169" s="130">
        <v>21.931000000000001</v>
      </c>
      <c r="R169" s="131"/>
      <c r="T169" s="132"/>
      <c r="AA169" s="133"/>
      <c r="AT169" s="129" t="s">
        <v>131</v>
      </c>
      <c r="AU169" s="129" t="s">
        <v>79</v>
      </c>
      <c r="AV169" s="129" t="s">
        <v>129</v>
      </c>
      <c r="AW169" s="129" t="s">
        <v>96</v>
      </c>
      <c r="AX169" s="129" t="s">
        <v>72</v>
      </c>
      <c r="AY169" s="129" t="s">
        <v>124</v>
      </c>
    </row>
    <row r="170" spans="2:64" s="6" customFormat="1" ht="15.75" customHeight="1">
      <c r="B170" s="118"/>
      <c r="E170" s="119"/>
      <c r="F170" s="174" t="s">
        <v>205</v>
      </c>
      <c r="G170" s="175"/>
      <c r="H170" s="175"/>
      <c r="I170" s="175"/>
      <c r="K170" s="120">
        <v>22</v>
      </c>
      <c r="R170" s="121"/>
      <c r="T170" s="122"/>
      <c r="AA170" s="123"/>
      <c r="AT170" s="119" t="s">
        <v>131</v>
      </c>
      <c r="AU170" s="119" t="s">
        <v>79</v>
      </c>
      <c r="AV170" s="119" t="s">
        <v>79</v>
      </c>
      <c r="AW170" s="119" t="s">
        <v>96</v>
      </c>
      <c r="AX170" s="119" t="s">
        <v>15</v>
      </c>
      <c r="AY170" s="119" t="s">
        <v>124</v>
      </c>
    </row>
    <row r="171" spans="2:64" s="6" customFormat="1" ht="39" customHeight="1">
      <c r="B171" s="18"/>
      <c r="C171" s="105" t="s">
        <v>182</v>
      </c>
      <c r="D171" s="105" t="s">
        <v>125</v>
      </c>
      <c r="E171" s="106" t="s">
        <v>292</v>
      </c>
      <c r="F171" s="180" t="s">
        <v>293</v>
      </c>
      <c r="G171" s="181"/>
      <c r="H171" s="181"/>
      <c r="I171" s="181"/>
      <c r="J171" s="107" t="s">
        <v>167</v>
      </c>
      <c r="K171" s="108">
        <v>8</v>
      </c>
      <c r="L171" s="182"/>
      <c r="M171" s="181"/>
      <c r="N171" s="182">
        <f>ROUND($L$171*$K$171,2)</f>
        <v>0</v>
      </c>
      <c r="O171" s="181"/>
      <c r="P171" s="181"/>
      <c r="Q171" s="181"/>
      <c r="R171" s="19"/>
      <c r="T171" s="109"/>
      <c r="U171" s="25" t="s">
        <v>37</v>
      </c>
      <c r="V171" s="110">
        <v>0.17599999999999999</v>
      </c>
      <c r="W171" s="110">
        <f>$V$171*$K$171</f>
        <v>1.4079999999999999</v>
      </c>
      <c r="X171" s="110">
        <v>1.0000000000000001E-5</v>
      </c>
      <c r="Y171" s="110">
        <f>$X$171*$K$171</f>
        <v>8.0000000000000007E-5</v>
      </c>
      <c r="Z171" s="110">
        <v>0</v>
      </c>
      <c r="AA171" s="111">
        <f>$Z$171*$K$171</f>
        <v>0</v>
      </c>
      <c r="AR171" s="6" t="s">
        <v>129</v>
      </c>
      <c r="AT171" s="6" t="s">
        <v>125</v>
      </c>
      <c r="AU171" s="6" t="s">
        <v>79</v>
      </c>
      <c r="AY171" s="6" t="s">
        <v>124</v>
      </c>
      <c r="BE171" s="112">
        <f>IF($U$171="základní",$N$171,0)</f>
        <v>0</v>
      </c>
      <c r="BF171" s="112">
        <f>IF($U$171="snížená",$N$171,0)</f>
        <v>0</v>
      </c>
      <c r="BG171" s="112">
        <f>IF($U$171="zákl. přenesená",$N$171,0)</f>
        <v>0</v>
      </c>
      <c r="BH171" s="112">
        <f>IF($U$171="sníž. přenesená",$N$171,0)</f>
        <v>0</v>
      </c>
      <c r="BI171" s="112">
        <f>IF($U$171="nulová",$N$171,0)</f>
        <v>0</v>
      </c>
      <c r="BJ171" s="6" t="s">
        <v>15</v>
      </c>
      <c r="BK171" s="112">
        <f>ROUND($L$171*$K$171,2)</f>
        <v>0</v>
      </c>
      <c r="BL171" s="6" t="s">
        <v>129</v>
      </c>
    </row>
    <row r="172" spans="2:64" s="6" customFormat="1" ht="15.75" customHeight="1">
      <c r="B172" s="118"/>
      <c r="E172" s="119"/>
      <c r="F172" s="174" t="s">
        <v>294</v>
      </c>
      <c r="G172" s="175"/>
      <c r="H172" s="175"/>
      <c r="I172" s="175"/>
      <c r="K172" s="120">
        <v>8</v>
      </c>
      <c r="R172" s="121"/>
      <c r="T172" s="122"/>
      <c r="AA172" s="123"/>
      <c r="AT172" s="119" t="s">
        <v>131</v>
      </c>
      <c r="AU172" s="119" t="s">
        <v>79</v>
      </c>
      <c r="AV172" s="119" t="s">
        <v>79</v>
      </c>
      <c r="AW172" s="119" t="s">
        <v>96</v>
      </c>
      <c r="AX172" s="119" t="s">
        <v>15</v>
      </c>
      <c r="AY172" s="119" t="s">
        <v>124</v>
      </c>
    </row>
    <row r="173" spans="2:64" s="6" customFormat="1" ht="27" customHeight="1">
      <c r="B173" s="18"/>
      <c r="C173" s="124" t="s">
        <v>8</v>
      </c>
      <c r="D173" s="124" t="s">
        <v>133</v>
      </c>
      <c r="E173" s="125" t="s">
        <v>295</v>
      </c>
      <c r="F173" s="187" t="s">
        <v>296</v>
      </c>
      <c r="G173" s="188"/>
      <c r="H173" s="188"/>
      <c r="I173" s="188"/>
      <c r="J173" s="126" t="s">
        <v>297</v>
      </c>
      <c r="K173" s="127">
        <v>6</v>
      </c>
      <c r="L173" s="189"/>
      <c r="M173" s="188"/>
      <c r="N173" s="189">
        <f>ROUND($L$173*$K$173,2)</f>
        <v>0</v>
      </c>
      <c r="O173" s="181"/>
      <c r="P173" s="181"/>
      <c r="Q173" s="181"/>
      <c r="R173" s="19"/>
      <c r="T173" s="109"/>
      <c r="U173" s="25" t="s">
        <v>37</v>
      </c>
      <c r="V173" s="110">
        <v>0</v>
      </c>
      <c r="W173" s="110">
        <f>$V$173*$K$173</f>
        <v>0</v>
      </c>
      <c r="X173" s="110">
        <v>3.4299999999999999E-4</v>
      </c>
      <c r="Y173" s="110">
        <f>$X$173*$K$173</f>
        <v>2.0579999999999999E-3</v>
      </c>
      <c r="Z173" s="110">
        <v>0</v>
      </c>
      <c r="AA173" s="111">
        <f>$Z$173*$K$173</f>
        <v>0</v>
      </c>
      <c r="AR173" s="6" t="s">
        <v>137</v>
      </c>
      <c r="AT173" s="6" t="s">
        <v>133</v>
      </c>
      <c r="AU173" s="6" t="s">
        <v>79</v>
      </c>
      <c r="AY173" s="6" t="s">
        <v>124</v>
      </c>
      <c r="BE173" s="112">
        <f>IF($U$173="základní",$N$173,0)</f>
        <v>0</v>
      </c>
      <c r="BF173" s="112">
        <f>IF($U$173="snížená",$N$173,0)</f>
        <v>0</v>
      </c>
      <c r="BG173" s="112">
        <f>IF($U$173="zákl. přenesená",$N$173,0)</f>
        <v>0</v>
      </c>
      <c r="BH173" s="112">
        <f>IF($U$173="sníž. přenesená",$N$173,0)</f>
        <v>0</v>
      </c>
      <c r="BI173" s="112">
        <f>IF($U$173="nulová",$N$173,0)</f>
        <v>0</v>
      </c>
      <c r="BJ173" s="6" t="s">
        <v>15</v>
      </c>
      <c r="BK173" s="112">
        <f>ROUND($L$173*$K$173,2)</f>
        <v>0</v>
      </c>
      <c r="BL173" s="6" t="s">
        <v>129</v>
      </c>
    </row>
    <row r="174" spans="2:64" s="6" customFormat="1" ht="15.75" customHeight="1">
      <c r="B174" s="118"/>
      <c r="E174" s="119"/>
      <c r="F174" s="174" t="s">
        <v>153</v>
      </c>
      <c r="G174" s="175"/>
      <c r="H174" s="175"/>
      <c r="I174" s="175"/>
      <c r="K174" s="120">
        <v>6</v>
      </c>
      <c r="R174" s="121"/>
      <c r="T174" s="122"/>
      <c r="AA174" s="123"/>
      <c r="AT174" s="119" t="s">
        <v>131</v>
      </c>
      <c r="AU174" s="119" t="s">
        <v>79</v>
      </c>
      <c r="AV174" s="119" t="s">
        <v>79</v>
      </c>
      <c r="AW174" s="119" t="s">
        <v>96</v>
      </c>
      <c r="AX174" s="119" t="s">
        <v>15</v>
      </c>
      <c r="AY174" s="119" t="s">
        <v>124</v>
      </c>
    </row>
    <row r="175" spans="2:64" s="6" customFormat="1" ht="27" customHeight="1">
      <c r="B175" s="18"/>
      <c r="C175" s="124" t="s">
        <v>152</v>
      </c>
      <c r="D175" s="124" t="s">
        <v>133</v>
      </c>
      <c r="E175" s="125" t="s">
        <v>298</v>
      </c>
      <c r="F175" s="187" t="s">
        <v>299</v>
      </c>
      <c r="G175" s="188"/>
      <c r="H175" s="188"/>
      <c r="I175" s="188"/>
      <c r="J175" s="126" t="s">
        <v>297</v>
      </c>
      <c r="K175" s="127">
        <v>1</v>
      </c>
      <c r="L175" s="189"/>
      <c r="M175" s="188"/>
      <c r="N175" s="189">
        <f>ROUND($L$175*$K$175,2)</f>
        <v>0</v>
      </c>
      <c r="O175" s="181"/>
      <c r="P175" s="181"/>
      <c r="Q175" s="181"/>
      <c r="R175" s="19"/>
      <c r="T175" s="109"/>
      <c r="U175" s="25" t="s">
        <v>37</v>
      </c>
      <c r="V175" s="110">
        <v>0</v>
      </c>
      <c r="W175" s="110">
        <f>$V$175*$K$175</f>
        <v>0</v>
      </c>
      <c r="X175" s="110">
        <v>2.5999999999999998E-4</v>
      </c>
      <c r="Y175" s="110">
        <f>$X$175*$K$175</f>
        <v>2.5999999999999998E-4</v>
      </c>
      <c r="Z175" s="110">
        <v>0</v>
      </c>
      <c r="AA175" s="111">
        <f>$Z$175*$K$175</f>
        <v>0</v>
      </c>
      <c r="AR175" s="6" t="s">
        <v>137</v>
      </c>
      <c r="AT175" s="6" t="s">
        <v>133</v>
      </c>
      <c r="AU175" s="6" t="s">
        <v>79</v>
      </c>
      <c r="AY175" s="6" t="s">
        <v>124</v>
      </c>
      <c r="BE175" s="112">
        <f>IF($U$175="základní",$N$175,0)</f>
        <v>0</v>
      </c>
      <c r="BF175" s="112">
        <f>IF($U$175="snížená",$N$175,0)</f>
        <v>0</v>
      </c>
      <c r="BG175" s="112">
        <f>IF($U$175="zákl. přenesená",$N$175,0)</f>
        <v>0</v>
      </c>
      <c r="BH175" s="112">
        <f>IF($U$175="sníž. přenesená",$N$175,0)</f>
        <v>0</v>
      </c>
      <c r="BI175" s="112">
        <f>IF($U$175="nulová",$N$175,0)</f>
        <v>0</v>
      </c>
      <c r="BJ175" s="6" t="s">
        <v>15</v>
      </c>
      <c r="BK175" s="112">
        <f>ROUND($L$175*$K$175,2)</f>
        <v>0</v>
      </c>
      <c r="BL175" s="6" t="s">
        <v>129</v>
      </c>
    </row>
    <row r="176" spans="2:64" s="6" customFormat="1" ht="15.75" customHeight="1">
      <c r="B176" s="118"/>
      <c r="E176" s="119"/>
      <c r="F176" s="174" t="s">
        <v>15</v>
      </c>
      <c r="G176" s="175"/>
      <c r="H176" s="175"/>
      <c r="I176" s="175"/>
      <c r="K176" s="120">
        <v>1</v>
      </c>
      <c r="R176" s="121"/>
      <c r="T176" s="122"/>
      <c r="AA176" s="123"/>
      <c r="AT176" s="119" t="s">
        <v>131</v>
      </c>
      <c r="AU176" s="119" t="s">
        <v>79</v>
      </c>
      <c r="AV176" s="119" t="s">
        <v>79</v>
      </c>
      <c r="AW176" s="119" t="s">
        <v>96</v>
      </c>
      <c r="AX176" s="119" t="s">
        <v>15</v>
      </c>
      <c r="AY176" s="119" t="s">
        <v>124</v>
      </c>
    </row>
    <row r="177" spans="2:64" s="6" customFormat="1" ht="27" customHeight="1">
      <c r="B177" s="18"/>
      <c r="C177" s="124" t="s">
        <v>189</v>
      </c>
      <c r="D177" s="124" t="s">
        <v>133</v>
      </c>
      <c r="E177" s="125" t="s">
        <v>300</v>
      </c>
      <c r="F177" s="187" t="s">
        <v>301</v>
      </c>
      <c r="G177" s="188"/>
      <c r="H177" s="188"/>
      <c r="I177" s="188"/>
      <c r="J177" s="126" t="s">
        <v>297</v>
      </c>
      <c r="K177" s="127">
        <v>1</v>
      </c>
      <c r="L177" s="189"/>
      <c r="M177" s="188"/>
      <c r="N177" s="189">
        <f>ROUND($L$177*$K$177,2)</f>
        <v>0</v>
      </c>
      <c r="O177" s="181"/>
      <c r="P177" s="181"/>
      <c r="Q177" s="181"/>
      <c r="R177" s="19"/>
      <c r="T177" s="109"/>
      <c r="U177" s="25" t="s">
        <v>37</v>
      </c>
      <c r="V177" s="110">
        <v>0</v>
      </c>
      <c r="W177" s="110">
        <f>$V$177*$K$177</f>
        <v>0</v>
      </c>
      <c r="X177" s="110">
        <v>1.2999999999999999E-4</v>
      </c>
      <c r="Y177" s="110">
        <f>$X$177*$K$177</f>
        <v>1.2999999999999999E-4</v>
      </c>
      <c r="Z177" s="110">
        <v>0</v>
      </c>
      <c r="AA177" s="111">
        <f>$Z$177*$K$177</f>
        <v>0</v>
      </c>
      <c r="AR177" s="6" t="s">
        <v>137</v>
      </c>
      <c r="AT177" s="6" t="s">
        <v>133</v>
      </c>
      <c r="AU177" s="6" t="s">
        <v>79</v>
      </c>
      <c r="AY177" s="6" t="s">
        <v>124</v>
      </c>
      <c r="BE177" s="112">
        <f>IF($U$177="základní",$N$177,0)</f>
        <v>0</v>
      </c>
      <c r="BF177" s="112">
        <f>IF($U$177="snížená",$N$177,0)</f>
        <v>0</v>
      </c>
      <c r="BG177" s="112">
        <f>IF($U$177="zákl. přenesená",$N$177,0)</f>
        <v>0</v>
      </c>
      <c r="BH177" s="112">
        <f>IF($U$177="sníž. přenesená",$N$177,0)</f>
        <v>0</v>
      </c>
      <c r="BI177" s="112">
        <f>IF($U$177="nulová",$N$177,0)</f>
        <v>0</v>
      </c>
      <c r="BJ177" s="6" t="s">
        <v>15</v>
      </c>
      <c r="BK177" s="112">
        <f>ROUND($L$177*$K$177,2)</f>
        <v>0</v>
      </c>
      <c r="BL177" s="6" t="s">
        <v>129</v>
      </c>
    </row>
    <row r="178" spans="2:64" s="6" customFormat="1" ht="15.75" customHeight="1">
      <c r="B178" s="118"/>
      <c r="E178" s="119"/>
      <c r="F178" s="174" t="s">
        <v>15</v>
      </c>
      <c r="G178" s="175"/>
      <c r="H178" s="175"/>
      <c r="I178" s="175"/>
      <c r="K178" s="120">
        <v>1</v>
      </c>
      <c r="R178" s="121"/>
      <c r="T178" s="122"/>
      <c r="AA178" s="123"/>
      <c r="AT178" s="119" t="s">
        <v>131</v>
      </c>
      <c r="AU178" s="119" t="s">
        <v>79</v>
      </c>
      <c r="AV178" s="119" t="s">
        <v>79</v>
      </c>
      <c r="AW178" s="119" t="s">
        <v>96</v>
      </c>
      <c r="AX178" s="119" t="s">
        <v>15</v>
      </c>
      <c r="AY178" s="119" t="s">
        <v>124</v>
      </c>
    </row>
    <row r="179" spans="2:64" s="6" customFormat="1" ht="27" customHeight="1">
      <c r="B179" s="18"/>
      <c r="C179" s="105" t="s">
        <v>193</v>
      </c>
      <c r="D179" s="105" t="s">
        <v>125</v>
      </c>
      <c r="E179" s="106" t="s">
        <v>302</v>
      </c>
      <c r="F179" s="180" t="s">
        <v>303</v>
      </c>
      <c r="G179" s="181"/>
      <c r="H179" s="181"/>
      <c r="I179" s="181"/>
      <c r="J179" s="107" t="s">
        <v>151</v>
      </c>
      <c r="K179" s="108">
        <v>1</v>
      </c>
      <c r="L179" s="182"/>
      <c r="M179" s="181"/>
      <c r="N179" s="182">
        <f>ROUND($L$179*$K$179,2)</f>
        <v>0</v>
      </c>
      <c r="O179" s="181"/>
      <c r="P179" s="181"/>
      <c r="Q179" s="181"/>
      <c r="R179" s="19"/>
      <c r="T179" s="109"/>
      <c r="U179" s="25" t="s">
        <v>37</v>
      </c>
      <c r="V179" s="110">
        <v>4.3999999999999997E-2</v>
      </c>
      <c r="W179" s="110">
        <f>$V$179*$K$179</f>
        <v>4.3999999999999997E-2</v>
      </c>
      <c r="X179" s="110">
        <v>0</v>
      </c>
      <c r="Y179" s="110">
        <f>$X$179*$K$179</f>
        <v>0</v>
      </c>
      <c r="Z179" s="110">
        <v>0</v>
      </c>
      <c r="AA179" s="111">
        <f>$Z$179*$K$179</f>
        <v>0</v>
      </c>
      <c r="AR179" s="6" t="s">
        <v>129</v>
      </c>
      <c r="AT179" s="6" t="s">
        <v>125</v>
      </c>
      <c r="AU179" s="6" t="s">
        <v>79</v>
      </c>
      <c r="AY179" s="6" t="s">
        <v>124</v>
      </c>
      <c r="BE179" s="112">
        <f>IF($U$179="základní",$N$179,0)</f>
        <v>0</v>
      </c>
      <c r="BF179" s="112">
        <f>IF($U$179="snížená",$N$179,0)</f>
        <v>0</v>
      </c>
      <c r="BG179" s="112">
        <f>IF($U$179="zákl. přenesená",$N$179,0)</f>
        <v>0</v>
      </c>
      <c r="BH179" s="112">
        <f>IF($U$179="sníž. přenesená",$N$179,0)</f>
        <v>0</v>
      </c>
      <c r="BI179" s="112">
        <f>IF($U$179="nulová",$N$179,0)</f>
        <v>0</v>
      </c>
      <c r="BJ179" s="6" t="s">
        <v>15</v>
      </c>
      <c r="BK179" s="112">
        <f>ROUND($L$179*$K$179,2)</f>
        <v>0</v>
      </c>
      <c r="BL179" s="6" t="s">
        <v>129</v>
      </c>
    </row>
    <row r="180" spans="2:64" s="6" customFormat="1" ht="27" customHeight="1">
      <c r="B180" s="113"/>
      <c r="E180" s="114"/>
      <c r="F180" s="183" t="s">
        <v>304</v>
      </c>
      <c r="G180" s="184"/>
      <c r="H180" s="184"/>
      <c r="I180" s="184"/>
      <c r="K180" s="114"/>
      <c r="R180" s="115"/>
      <c r="T180" s="116"/>
      <c r="AA180" s="117"/>
      <c r="AT180" s="114" t="s">
        <v>131</v>
      </c>
      <c r="AU180" s="114" t="s">
        <v>79</v>
      </c>
      <c r="AV180" s="114" t="s">
        <v>15</v>
      </c>
      <c r="AW180" s="114" t="s">
        <v>96</v>
      </c>
      <c r="AX180" s="114" t="s">
        <v>72</v>
      </c>
      <c r="AY180" s="114" t="s">
        <v>124</v>
      </c>
    </row>
    <row r="181" spans="2:64" s="6" customFormat="1" ht="15.75" customHeight="1">
      <c r="B181" s="118"/>
      <c r="E181" s="119"/>
      <c r="F181" s="174" t="s">
        <v>15</v>
      </c>
      <c r="G181" s="175"/>
      <c r="H181" s="175"/>
      <c r="I181" s="175"/>
      <c r="K181" s="120">
        <v>1</v>
      </c>
      <c r="R181" s="121"/>
      <c r="T181" s="122"/>
      <c r="AA181" s="123"/>
      <c r="AT181" s="119" t="s">
        <v>131</v>
      </c>
      <c r="AU181" s="119" t="s">
        <v>79</v>
      </c>
      <c r="AV181" s="119" t="s">
        <v>79</v>
      </c>
      <c r="AW181" s="119" t="s">
        <v>96</v>
      </c>
      <c r="AX181" s="119" t="s">
        <v>15</v>
      </c>
      <c r="AY181" s="119" t="s">
        <v>124</v>
      </c>
    </row>
    <row r="182" spans="2:64" s="6" customFormat="1" ht="15.75" customHeight="1">
      <c r="B182" s="118"/>
      <c r="E182" s="119"/>
      <c r="F182" s="174"/>
      <c r="G182" s="175"/>
      <c r="H182" s="175"/>
      <c r="I182" s="175"/>
      <c r="K182" s="120">
        <v>0</v>
      </c>
      <c r="R182" s="121"/>
      <c r="T182" s="122"/>
      <c r="AA182" s="123"/>
      <c r="AT182" s="119" t="s">
        <v>131</v>
      </c>
      <c r="AU182" s="119" t="s">
        <v>79</v>
      </c>
      <c r="AV182" s="119" t="s">
        <v>79</v>
      </c>
      <c r="AW182" s="119" t="s">
        <v>96</v>
      </c>
      <c r="AX182" s="119" t="s">
        <v>72</v>
      </c>
      <c r="AY182" s="119" t="s">
        <v>124</v>
      </c>
    </row>
    <row r="183" spans="2:64" s="6" customFormat="1" ht="15.75" customHeight="1">
      <c r="B183" s="18"/>
      <c r="C183" s="105" t="s">
        <v>197</v>
      </c>
      <c r="D183" s="105" t="s">
        <v>125</v>
      </c>
      <c r="E183" s="106" t="s">
        <v>305</v>
      </c>
      <c r="F183" s="180" t="s">
        <v>306</v>
      </c>
      <c r="G183" s="181"/>
      <c r="H183" s="181"/>
      <c r="I183" s="181"/>
      <c r="J183" s="107" t="s">
        <v>151</v>
      </c>
      <c r="K183" s="108">
        <v>22</v>
      </c>
      <c r="L183" s="182"/>
      <c r="M183" s="181"/>
      <c r="N183" s="182">
        <f>ROUND($L$183*$K$183,2)</f>
        <v>0</v>
      </c>
      <c r="O183" s="181"/>
      <c r="P183" s="181"/>
      <c r="Q183" s="181"/>
      <c r="R183" s="19"/>
      <c r="T183" s="109"/>
      <c r="U183" s="25" t="s">
        <v>37</v>
      </c>
      <c r="V183" s="110">
        <v>4.3999999999999997E-2</v>
      </c>
      <c r="W183" s="110">
        <f>$V$183*$K$183</f>
        <v>0.96799999999999997</v>
      </c>
      <c r="X183" s="110">
        <v>0</v>
      </c>
      <c r="Y183" s="110">
        <f>$X$183*$K$183</f>
        <v>0</v>
      </c>
      <c r="Z183" s="110">
        <v>0</v>
      </c>
      <c r="AA183" s="111">
        <f>$Z$183*$K$183</f>
        <v>0</v>
      </c>
      <c r="AR183" s="6" t="s">
        <v>129</v>
      </c>
      <c r="AT183" s="6" t="s">
        <v>125</v>
      </c>
      <c r="AU183" s="6" t="s">
        <v>79</v>
      </c>
      <c r="AY183" s="6" t="s">
        <v>124</v>
      </c>
      <c r="BE183" s="112">
        <f>IF($U$183="základní",$N$183,0)</f>
        <v>0</v>
      </c>
      <c r="BF183" s="112">
        <f>IF($U$183="snížená",$N$183,0)</f>
        <v>0</v>
      </c>
      <c r="BG183" s="112">
        <f>IF($U$183="zákl. přenesená",$N$183,0)</f>
        <v>0</v>
      </c>
      <c r="BH183" s="112">
        <f>IF($U$183="sníž. přenesená",$N$183,0)</f>
        <v>0</v>
      </c>
      <c r="BI183" s="112">
        <f>IF($U$183="nulová",$N$183,0)</f>
        <v>0</v>
      </c>
      <c r="BJ183" s="6" t="s">
        <v>15</v>
      </c>
      <c r="BK183" s="112">
        <f>ROUND($L$183*$K$183,2)</f>
        <v>0</v>
      </c>
      <c r="BL183" s="6" t="s">
        <v>129</v>
      </c>
    </row>
    <row r="184" spans="2:64" s="6" customFormat="1" ht="15.75" customHeight="1">
      <c r="B184" s="118"/>
      <c r="E184" s="119"/>
      <c r="F184" s="174" t="s">
        <v>205</v>
      </c>
      <c r="G184" s="175"/>
      <c r="H184" s="175"/>
      <c r="I184" s="175"/>
      <c r="K184" s="120">
        <v>22</v>
      </c>
      <c r="R184" s="121"/>
      <c r="T184" s="122"/>
      <c r="AA184" s="123"/>
      <c r="AT184" s="119" t="s">
        <v>131</v>
      </c>
      <c r="AU184" s="119" t="s">
        <v>79</v>
      </c>
      <c r="AV184" s="119" t="s">
        <v>79</v>
      </c>
      <c r="AW184" s="119" t="s">
        <v>96</v>
      </c>
      <c r="AX184" s="119" t="s">
        <v>15</v>
      </c>
      <c r="AY184" s="119" t="s">
        <v>124</v>
      </c>
    </row>
    <row r="185" spans="2:64" s="95" customFormat="1" ht="30.75" customHeight="1">
      <c r="B185" s="96"/>
      <c r="D185" s="104" t="s">
        <v>100</v>
      </c>
      <c r="N185" s="179">
        <f>$BK$185</f>
        <v>0</v>
      </c>
      <c r="O185" s="178"/>
      <c r="P185" s="178"/>
      <c r="Q185" s="178"/>
      <c r="R185" s="99"/>
      <c r="T185" s="100"/>
      <c r="W185" s="101">
        <f>$W$186+SUM($W$187:$W$190)</f>
        <v>16.538380000000004</v>
      </c>
      <c r="Y185" s="101">
        <f>$Y$186+SUM($Y$187:$Y$190)</f>
        <v>1.2625000000000001E-4</v>
      </c>
      <c r="AA185" s="102">
        <f>$AA$186+SUM($AA$187:$AA$190)</f>
        <v>5.6249999999999998E-3</v>
      </c>
      <c r="AR185" s="98" t="s">
        <v>15</v>
      </c>
      <c r="AT185" s="98" t="s">
        <v>71</v>
      </c>
      <c r="AU185" s="98" t="s">
        <v>15</v>
      </c>
      <c r="AY185" s="98" t="s">
        <v>124</v>
      </c>
      <c r="BK185" s="103">
        <f>$BK$186+SUM($BK$187:$BK$190)</f>
        <v>0</v>
      </c>
    </row>
    <row r="186" spans="2:64" s="6" customFormat="1" ht="27" customHeight="1">
      <c r="B186" s="18"/>
      <c r="C186" s="105" t="s">
        <v>200</v>
      </c>
      <c r="D186" s="105" t="s">
        <v>125</v>
      </c>
      <c r="E186" s="106" t="s">
        <v>307</v>
      </c>
      <c r="F186" s="180" t="s">
        <v>308</v>
      </c>
      <c r="G186" s="181"/>
      <c r="H186" s="181"/>
      <c r="I186" s="181"/>
      <c r="J186" s="107" t="s">
        <v>151</v>
      </c>
      <c r="K186" s="108">
        <v>0.12</v>
      </c>
      <c r="L186" s="182"/>
      <c r="M186" s="181"/>
      <c r="N186" s="182">
        <f>ROUND($L$186*$K$186,2)</f>
        <v>0</v>
      </c>
      <c r="O186" s="181"/>
      <c r="P186" s="181"/>
      <c r="Q186" s="181"/>
      <c r="R186" s="19"/>
      <c r="T186" s="109"/>
      <c r="U186" s="25" t="s">
        <v>37</v>
      </c>
      <c r="V186" s="110">
        <v>1.7</v>
      </c>
      <c r="W186" s="110">
        <f>$V$186*$K$186</f>
        <v>0.20399999999999999</v>
      </c>
      <c r="X186" s="110">
        <v>1.01E-3</v>
      </c>
      <c r="Y186" s="110">
        <f>$X$186*$K$186</f>
        <v>1.2120000000000001E-4</v>
      </c>
      <c r="Z186" s="110">
        <v>4.4999999999999998E-2</v>
      </c>
      <c r="AA186" s="111">
        <f>$Z$186*$K$186</f>
        <v>5.3999999999999994E-3</v>
      </c>
      <c r="AR186" s="6" t="s">
        <v>129</v>
      </c>
      <c r="AT186" s="6" t="s">
        <v>125</v>
      </c>
      <c r="AU186" s="6" t="s">
        <v>79</v>
      </c>
      <c r="AY186" s="6" t="s">
        <v>124</v>
      </c>
      <c r="BE186" s="112">
        <f>IF($U$186="základní",$N$186,0)</f>
        <v>0</v>
      </c>
      <c r="BF186" s="112">
        <f>IF($U$186="snížená",$N$186,0)</f>
        <v>0</v>
      </c>
      <c r="BG186" s="112">
        <f>IF($U$186="zákl. přenesená",$N$186,0)</f>
        <v>0</v>
      </c>
      <c r="BH186" s="112">
        <f>IF($U$186="sníž. přenesená",$N$186,0)</f>
        <v>0</v>
      </c>
      <c r="BI186" s="112">
        <f>IF($U$186="nulová",$N$186,0)</f>
        <v>0</v>
      </c>
      <c r="BJ186" s="6" t="s">
        <v>15</v>
      </c>
      <c r="BK186" s="112">
        <f>ROUND($L$186*$K$186,2)</f>
        <v>0</v>
      </c>
      <c r="BL186" s="6" t="s">
        <v>129</v>
      </c>
    </row>
    <row r="187" spans="2:64" s="6" customFormat="1" ht="15.75" customHeight="1">
      <c r="B187" s="118"/>
      <c r="E187" s="119"/>
      <c r="F187" s="174" t="s">
        <v>309</v>
      </c>
      <c r="G187" s="175"/>
      <c r="H187" s="175"/>
      <c r="I187" s="175"/>
      <c r="K187" s="120">
        <v>0.12</v>
      </c>
      <c r="R187" s="121"/>
      <c r="T187" s="122"/>
      <c r="AA187" s="123"/>
      <c r="AT187" s="119" t="s">
        <v>131</v>
      </c>
      <c r="AU187" s="119" t="s">
        <v>79</v>
      </c>
      <c r="AV187" s="119" t="s">
        <v>79</v>
      </c>
      <c r="AW187" s="119" t="s">
        <v>96</v>
      </c>
      <c r="AX187" s="119" t="s">
        <v>15</v>
      </c>
      <c r="AY187" s="119" t="s">
        <v>124</v>
      </c>
    </row>
    <row r="188" spans="2:64" s="6" customFormat="1" ht="15.75" customHeight="1">
      <c r="B188" s="18"/>
      <c r="C188" s="105" t="s">
        <v>7</v>
      </c>
      <c r="D188" s="105" t="s">
        <v>125</v>
      </c>
      <c r="E188" s="106" t="s">
        <v>310</v>
      </c>
      <c r="F188" s="180" t="s">
        <v>311</v>
      </c>
      <c r="G188" s="181"/>
      <c r="H188" s="181"/>
      <c r="I188" s="181"/>
      <c r="J188" s="107" t="s">
        <v>136</v>
      </c>
      <c r="K188" s="108">
        <v>5.0000000000000001E-3</v>
      </c>
      <c r="L188" s="182"/>
      <c r="M188" s="181"/>
      <c r="N188" s="182">
        <f>ROUND($L$188*$K$188,2)</f>
        <v>0</v>
      </c>
      <c r="O188" s="181"/>
      <c r="P188" s="181"/>
      <c r="Q188" s="181"/>
      <c r="R188" s="19"/>
      <c r="T188" s="109"/>
      <c r="U188" s="25" t="s">
        <v>37</v>
      </c>
      <c r="V188" s="110">
        <v>1.7</v>
      </c>
      <c r="W188" s="110">
        <f>$V$188*$K$188</f>
        <v>8.5000000000000006E-3</v>
      </c>
      <c r="X188" s="110">
        <v>1.01E-3</v>
      </c>
      <c r="Y188" s="110">
        <f>$X$188*$K$188</f>
        <v>5.0499999999999999E-6</v>
      </c>
      <c r="Z188" s="110">
        <v>4.4999999999999998E-2</v>
      </c>
      <c r="AA188" s="111">
        <f>$Z$188*$K$188</f>
        <v>2.2499999999999999E-4</v>
      </c>
      <c r="AR188" s="6" t="s">
        <v>129</v>
      </c>
      <c r="AT188" s="6" t="s">
        <v>125</v>
      </c>
      <c r="AU188" s="6" t="s">
        <v>79</v>
      </c>
      <c r="AY188" s="6" t="s">
        <v>124</v>
      </c>
      <c r="BE188" s="112">
        <f>IF($U$188="základní",$N$188,0)</f>
        <v>0</v>
      </c>
      <c r="BF188" s="112">
        <f>IF($U$188="snížená",$N$188,0)</f>
        <v>0</v>
      </c>
      <c r="BG188" s="112">
        <f>IF($U$188="zákl. přenesená",$N$188,0)</f>
        <v>0</v>
      </c>
      <c r="BH188" s="112">
        <f>IF($U$188="sníž. přenesená",$N$188,0)</f>
        <v>0</v>
      </c>
      <c r="BI188" s="112">
        <f>IF($U$188="nulová",$N$188,0)</f>
        <v>0</v>
      </c>
      <c r="BJ188" s="6" t="s">
        <v>15</v>
      </c>
      <c r="BK188" s="112">
        <f>ROUND($L$188*$K$188,2)</f>
        <v>0</v>
      </c>
      <c r="BL188" s="6" t="s">
        <v>129</v>
      </c>
    </row>
    <row r="189" spans="2:64" s="6" customFormat="1" ht="15.75" customHeight="1">
      <c r="B189" s="118"/>
      <c r="E189" s="119"/>
      <c r="F189" s="174" t="s">
        <v>312</v>
      </c>
      <c r="G189" s="175"/>
      <c r="H189" s="175"/>
      <c r="I189" s="175"/>
      <c r="K189" s="120">
        <v>5.0000000000000001E-3</v>
      </c>
      <c r="R189" s="121"/>
      <c r="T189" s="122"/>
      <c r="AA189" s="123"/>
      <c r="AT189" s="119" t="s">
        <v>131</v>
      </c>
      <c r="AU189" s="119" t="s">
        <v>79</v>
      </c>
      <c r="AV189" s="119" t="s">
        <v>79</v>
      </c>
      <c r="AW189" s="119" t="s">
        <v>96</v>
      </c>
      <c r="AX189" s="119" t="s">
        <v>15</v>
      </c>
      <c r="AY189" s="119" t="s">
        <v>124</v>
      </c>
    </row>
    <row r="190" spans="2:64" s="95" customFormat="1" ht="23.25" customHeight="1">
      <c r="B190" s="96"/>
      <c r="D190" s="104" t="s">
        <v>101</v>
      </c>
      <c r="N190" s="179">
        <f>$BK$190</f>
        <v>0</v>
      </c>
      <c r="O190" s="178"/>
      <c r="P190" s="178"/>
      <c r="Q190" s="178"/>
      <c r="R190" s="99"/>
      <c r="T190" s="100"/>
      <c r="W190" s="101">
        <f>$W$191</f>
        <v>16.325880000000002</v>
      </c>
      <c r="Y190" s="101">
        <f>$Y$191</f>
        <v>0</v>
      </c>
      <c r="AA190" s="102">
        <f>$AA$191</f>
        <v>0</v>
      </c>
      <c r="AR190" s="98" t="s">
        <v>15</v>
      </c>
      <c r="AT190" s="98" t="s">
        <v>71</v>
      </c>
      <c r="AU190" s="98" t="s">
        <v>79</v>
      </c>
      <c r="AY190" s="98" t="s">
        <v>124</v>
      </c>
      <c r="BK190" s="103">
        <f>$BK$191</f>
        <v>0</v>
      </c>
    </row>
    <row r="191" spans="2:64" s="6" customFormat="1" ht="27" customHeight="1">
      <c r="B191" s="18"/>
      <c r="C191" s="105" t="s">
        <v>205</v>
      </c>
      <c r="D191" s="105" t="s">
        <v>125</v>
      </c>
      <c r="E191" s="106" t="s">
        <v>146</v>
      </c>
      <c r="F191" s="180" t="s">
        <v>147</v>
      </c>
      <c r="G191" s="181"/>
      <c r="H191" s="181"/>
      <c r="I191" s="181"/>
      <c r="J191" s="107" t="s">
        <v>136</v>
      </c>
      <c r="K191" s="108">
        <v>11.031000000000001</v>
      </c>
      <c r="L191" s="182"/>
      <c r="M191" s="181"/>
      <c r="N191" s="182">
        <f>ROUND($L$191*$K$191,2)</f>
        <v>0</v>
      </c>
      <c r="O191" s="181"/>
      <c r="P191" s="181"/>
      <c r="Q191" s="181"/>
      <c r="R191" s="19"/>
      <c r="T191" s="109"/>
      <c r="U191" s="25" t="s">
        <v>37</v>
      </c>
      <c r="V191" s="110">
        <v>1.48</v>
      </c>
      <c r="W191" s="110">
        <f>$V$191*$K$191</f>
        <v>16.325880000000002</v>
      </c>
      <c r="X191" s="110">
        <v>0</v>
      </c>
      <c r="Y191" s="110">
        <f>$X$191*$K$191</f>
        <v>0</v>
      </c>
      <c r="Z191" s="110">
        <v>0</v>
      </c>
      <c r="AA191" s="111">
        <f>$Z$191*$K$191</f>
        <v>0</v>
      </c>
      <c r="AR191" s="6" t="s">
        <v>129</v>
      </c>
      <c r="AT191" s="6" t="s">
        <v>125</v>
      </c>
      <c r="AU191" s="6" t="s">
        <v>141</v>
      </c>
      <c r="AY191" s="6" t="s">
        <v>124</v>
      </c>
      <c r="BE191" s="112">
        <f>IF($U$191="základní",$N$191,0)</f>
        <v>0</v>
      </c>
      <c r="BF191" s="112">
        <f>IF($U$191="snížená",$N$191,0)</f>
        <v>0</v>
      </c>
      <c r="BG191" s="112">
        <f>IF($U$191="zákl. přenesená",$N$191,0)</f>
        <v>0</v>
      </c>
      <c r="BH191" s="112">
        <f>IF($U$191="sníž. přenesená",$N$191,0)</f>
        <v>0</v>
      </c>
      <c r="BI191" s="112">
        <f>IF($U$191="nulová",$N$191,0)</f>
        <v>0</v>
      </c>
      <c r="BJ191" s="6" t="s">
        <v>15</v>
      </c>
      <c r="BK191" s="112">
        <f>ROUND($L$191*$K$191,2)</f>
        <v>0</v>
      </c>
      <c r="BL191" s="6" t="s">
        <v>129</v>
      </c>
    </row>
    <row r="192" spans="2:64" s="95" customFormat="1" ht="37.5" customHeight="1">
      <c r="B192" s="96"/>
      <c r="D192" s="97" t="s">
        <v>102</v>
      </c>
      <c r="N192" s="177">
        <f>$BK$192</f>
        <v>0</v>
      </c>
      <c r="O192" s="178"/>
      <c r="P192" s="178"/>
      <c r="Q192" s="178"/>
      <c r="R192" s="99"/>
      <c r="T192" s="100"/>
      <c r="W192" s="101">
        <f>$W$193+$W$200+$W$238+$W$280</f>
        <v>20.079846</v>
      </c>
      <c r="Y192" s="101">
        <f>$Y$193+$Y$200+$Y$238+$Y$280</f>
        <v>8.055000000000001E-2</v>
      </c>
      <c r="AA192" s="102">
        <f>$AA$193+$AA$200+$AA$238+$AA$280</f>
        <v>0.13313</v>
      </c>
      <c r="AR192" s="98" t="s">
        <v>79</v>
      </c>
      <c r="AT192" s="98" t="s">
        <v>71</v>
      </c>
      <c r="AU192" s="98" t="s">
        <v>72</v>
      </c>
      <c r="AY192" s="98" t="s">
        <v>124</v>
      </c>
      <c r="BK192" s="103">
        <f>$BK$193+$BK$200+$BK$238+$BK$280</f>
        <v>0</v>
      </c>
    </row>
    <row r="193" spans="2:64" s="95" customFormat="1" ht="21" customHeight="1">
      <c r="B193" s="96"/>
      <c r="D193" s="104" t="s">
        <v>103</v>
      </c>
      <c r="N193" s="179">
        <f>$BK$193</f>
        <v>0</v>
      </c>
      <c r="O193" s="178"/>
      <c r="P193" s="178"/>
      <c r="Q193" s="178"/>
      <c r="R193" s="99"/>
      <c r="T193" s="100"/>
      <c r="W193" s="101">
        <f>SUM($W$194:$W$199)</f>
        <v>0.65870000000000006</v>
      </c>
      <c r="Y193" s="101">
        <f>SUM($Y$194:$Y$199)</f>
        <v>5.4000000000000003E-3</v>
      </c>
      <c r="AA193" s="102">
        <f>SUM($AA$194:$AA$199)</f>
        <v>0</v>
      </c>
      <c r="AR193" s="98" t="s">
        <v>79</v>
      </c>
      <c r="AT193" s="98" t="s">
        <v>71</v>
      </c>
      <c r="AU193" s="98" t="s">
        <v>15</v>
      </c>
      <c r="AY193" s="98" t="s">
        <v>124</v>
      </c>
      <c r="BK193" s="103">
        <f>SUM($BK$194:$BK$199)</f>
        <v>0</v>
      </c>
    </row>
    <row r="194" spans="2:64" s="6" customFormat="1" ht="39" customHeight="1">
      <c r="B194" s="18"/>
      <c r="C194" s="105" t="s">
        <v>209</v>
      </c>
      <c r="D194" s="105" t="s">
        <v>125</v>
      </c>
      <c r="E194" s="106" t="s">
        <v>149</v>
      </c>
      <c r="F194" s="180" t="s">
        <v>150</v>
      </c>
      <c r="G194" s="181"/>
      <c r="H194" s="181"/>
      <c r="I194" s="181"/>
      <c r="J194" s="107" t="s">
        <v>151</v>
      </c>
      <c r="K194" s="108">
        <v>5</v>
      </c>
      <c r="L194" s="182"/>
      <c r="M194" s="181"/>
      <c r="N194" s="182">
        <f>ROUND($L$194*$K$194,2)</f>
        <v>0</v>
      </c>
      <c r="O194" s="181"/>
      <c r="P194" s="181"/>
      <c r="Q194" s="181"/>
      <c r="R194" s="19"/>
      <c r="T194" s="109"/>
      <c r="U194" s="25" t="s">
        <v>37</v>
      </c>
      <c r="V194" s="110">
        <v>0.13</v>
      </c>
      <c r="W194" s="110">
        <f>$V$194*$K$194</f>
        <v>0.65</v>
      </c>
      <c r="X194" s="110">
        <v>2.0000000000000001E-4</v>
      </c>
      <c r="Y194" s="110">
        <f>$X$194*$K$194</f>
        <v>1E-3</v>
      </c>
      <c r="Z194" s="110">
        <v>0</v>
      </c>
      <c r="AA194" s="111">
        <f>$Z$194*$K$194</f>
        <v>0</v>
      </c>
      <c r="AR194" s="6" t="s">
        <v>152</v>
      </c>
      <c r="AT194" s="6" t="s">
        <v>125</v>
      </c>
      <c r="AU194" s="6" t="s">
        <v>79</v>
      </c>
      <c r="AY194" s="6" t="s">
        <v>124</v>
      </c>
      <c r="BE194" s="112">
        <f>IF($U$194="základní",$N$194,0)</f>
        <v>0</v>
      </c>
      <c r="BF194" s="112">
        <f>IF($U$194="snížená",$N$194,0)</f>
        <v>0</v>
      </c>
      <c r="BG194" s="112">
        <f>IF($U$194="zákl. přenesená",$N$194,0)</f>
        <v>0</v>
      </c>
      <c r="BH194" s="112">
        <f>IF($U$194="sníž. přenesená",$N$194,0)</f>
        <v>0</v>
      </c>
      <c r="BI194" s="112">
        <f>IF($U$194="nulová",$N$194,0)</f>
        <v>0</v>
      </c>
      <c r="BJ194" s="6" t="s">
        <v>15</v>
      </c>
      <c r="BK194" s="112">
        <f>ROUND($L$194*$K$194,2)</f>
        <v>0</v>
      </c>
      <c r="BL194" s="6" t="s">
        <v>152</v>
      </c>
    </row>
    <row r="195" spans="2:64" s="6" customFormat="1" ht="15.75" customHeight="1">
      <c r="B195" s="118"/>
      <c r="E195" s="119"/>
      <c r="F195" s="174" t="s">
        <v>148</v>
      </c>
      <c r="G195" s="175"/>
      <c r="H195" s="175"/>
      <c r="I195" s="175"/>
      <c r="K195" s="120">
        <v>5</v>
      </c>
      <c r="R195" s="121"/>
      <c r="T195" s="122"/>
      <c r="AA195" s="123"/>
      <c r="AT195" s="119" t="s">
        <v>131</v>
      </c>
      <c r="AU195" s="119" t="s">
        <v>79</v>
      </c>
      <c r="AV195" s="119" t="s">
        <v>79</v>
      </c>
      <c r="AW195" s="119" t="s">
        <v>96</v>
      </c>
      <c r="AX195" s="119" t="s">
        <v>15</v>
      </c>
      <c r="AY195" s="119" t="s">
        <v>124</v>
      </c>
    </row>
    <row r="196" spans="2:64" s="6" customFormat="1" ht="27" customHeight="1">
      <c r="B196" s="18"/>
      <c r="C196" s="124" t="s">
        <v>213</v>
      </c>
      <c r="D196" s="124" t="s">
        <v>133</v>
      </c>
      <c r="E196" s="125" t="s">
        <v>154</v>
      </c>
      <c r="F196" s="187" t="s">
        <v>313</v>
      </c>
      <c r="G196" s="188"/>
      <c r="H196" s="188"/>
      <c r="I196" s="188"/>
      <c r="J196" s="126" t="s">
        <v>151</v>
      </c>
      <c r="K196" s="127">
        <v>5</v>
      </c>
      <c r="L196" s="189"/>
      <c r="M196" s="188"/>
      <c r="N196" s="189">
        <f>ROUND($L$196*$K$196,2)</f>
        <v>0</v>
      </c>
      <c r="O196" s="181"/>
      <c r="P196" s="181"/>
      <c r="Q196" s="181"/>
      <c r="R196" s="19"/>
      <c r="T196" s="109"/>
      <c r="U196" s="25" t="s">
        <v>37</v>
      </c>
      <c r="V196" s="110">
        <v>0</v>
      </c>
      <c r="W196" s="110">
        <f>$V$196*$K$196</f>
        <v>0</v>
      </c>
      <c r="X196" s="110">
        <v>8.8000000000000003E-4</v>
      </c>
      <c r="Y196" s="110">
        <f>$X$196*$K$196</f>
        <v>4.4000000000000003E-3</v>
      </c>
      <c r="Z196" s="110">
        <v>0</v>
      </c>
      <c r="AA196" s="111">
        <f>$Z$196*$K$196</f>
        <v>0</v>
      </c>
      <c r="AR196" s="6" t="s">
        <v>156</v>
      </c>
      <c r="AT196" s="6" t="s">
        <v>133</v>
      </c>
      <c r="AU196" s="6" t="s">
        <v>79</v>
      </c>
      <c r="AY196" s="6" t="s">
        <v>124</v>
      </c>
      <c r="BE196" s="112">
        <f>IF($U$196="základní",$N$196,0)</f>
        <v>0</v>
      </c>
      <c r="BF196" s="112">
        <f>IF($U$196="snížená",$N$196,0)</f>
        <v>0</v>
      </c>
      <c r="BG196" s="112">
        <f>IF($U$196="zákl. přenesená",$N$196,0)</f>
        <v>0</v>
      </c>
      <c r="BH196" s="112">
        <f>IF($U$196="sníž. přenesená",$N$196,0)</f>
        <v>0</v>
      </c>
      <c r="BI196" s="112">
        <f>IF($U$196="nulová",$N$196,0)</f>
        <v>0</v>
      </c>
      <c r="BJ196" s="6" t="s">
        <v>15</v>
      </c>
      <c r="BK196" s="112">
        <f>ROUND($L$196*$K$196,2)</f>
        <v>0</v>
      </c>
      <c r="BL196" s="6" t="s">
        <v>152</v>
      </c>
    </row>
    <row r="197" spans="2:64" s="6" customFormat="1" ht="27" customHeight="1">
      <c r="B197" s="113"/>
      <c r="E197" s="114"/>
      <c r="F197" s="183" t="s">
        <v>157</v>
      </c>
      <c r="G197" s="184"/>
      <c r="H197" s="184"/>
      <c r="I197" s="184"/>
      <c r="K197" s="114"/>
      <c r="R197" s="115"/>
      <c r="T197" s="116"/>
      <c r="AA197" s="117"/>
      <c r="AT197" s="114" t="s">
        <v>131</v>
      </c>
      <c r="AU197" s="114" t="s">
        <v>79</v>
      </c>
      <c r="AV197" s="114" t="s">
        <v>15</v>
      </c>
      <c r="AW197" s="114" t="s">
        <v>96</v>
      </c>
      <c r="AX197" s="114" t="s">
        <v>72</v>
      </c>
      <c r="AY197" s="114" t="s">
        <v>124</v>
      </c>
    </row>
    <row r="198" spans="2:64" s="6" customFormat="1" ht="15.75" customHeight="1">
      <c r="B198" s="118"/>
      <c r="E198" s="119"/>
      <c r="F198" s="174" t="s">
        <v>148</v>
      </c>
      <c r="G198" s="175"/>
      <c r="H198" s="175"/>
      <c r="I198" s="175"/>
      <c r="K198" s="120">
        <v>5</v>
      </c>
      <c r="R198" s="121"/>
      <c r="T198" s="122"/>
      <c r="AA198" s="123"/>
      <c r="AT198" s="119" t="s">
        <v>131</v>
      </c>
      <c r="AU198" s="119" t="s">
        <v>79</v>
      </c>
      <c r="AV198" s="119" t="s">
        <v>79</v>
      </c>
      <c r="AW198" s="119" t="s">
        <v>96</v>
      </c>
      <c r="AX198" s="119" t="s">
        <v>15</v>
      </c>
      <c r="AY198" s="119" t="s">
        <v>124</v>
      </c>
    </row>
    <row r="199" spans="2:64" s="6" customFormat="1" ht="27" customHeight="1">
      <c r="B199" s="18"/>
      <c r="C199" s="105" t="s">
        <v>218</v>
      </c>
      <c r="D199" s="105" t="s">
        <v>125</v>
      </c>
      <c r="E199" s="106" t="s">
        <v>159</v>
      </c>
      <c r="F199" s="180" t="s">
        <v>160</v>
      </c>
      <c r="G199" s="181"/>
      <c r="H199" s="181"/>
      <c r="I199" s="181"/>
      <c r="J199" s="107" t="s">
        <v>136</v>
      </c>
      <c r="K199" s="108">
        <v>5.0000000000000001E-3</v>
      </c>
      <c r="L199" s="182"/>
      <c r="M199" s="181"/>
      <c r="N199" s="182">
        <f>ROUND($L$199*$K$199,2)</f>
        <v>0</v>
      </c>
      <c r="O199" s="181"/>
      <c r="P199" s="181"/>
      <c r="Q199" s="181"/>
      <c r="R199" s="19"/>
      <c r="T199" s="109"/>
      <c r="U199" s="25" t="s">
        <v>37</v>
      </c>
      <c r="V199" s="110">
        <v>1.74</v>
      </c>
      <c r="W199" s="110">
        <f>$V$199*$K$199</f>
        <v>8.6999999999999994E-3</v>
      </c>
      <c r="X199" s="110">
        <v>0</v>
      </c>
      <c r="Y199" s="110">
        <f>$X$199*$K$199</f>
        <v>0</v>
      </c>
      <c r="Z199" s="110">
        <v>0</v>
      </c>
      <c r="AA199" s="111">
        <f>$Z$199*$K$199</f>
        <v>0</v>
      </c>
      <c r="AR199" s="6" t="s">
        <v>152</v>
      </c>
      <c r="AT199" s="6" t="s">
        <v>125</v>
      </c>
      <c r="AU199" s="6" t="s">
        <v>79</v>
      </c>
      <c r="AY199" s="6" t="s">
        <v>124</v>
      </c>
      <c r="BE199" s="112">
        <f>IF($U$199="základní",$N$199,0)</f>
        <v>0</v>
      </c>
      <c r="BF199" s="112">
        <f>IF($U$199="snížená",$N$199,0)</f>
        <v>0</v>
      </c>
      <c r="BG199" s="112">
        <f>IF($U$199="zákl. přenesená",$N$199,0)</f>
        <v>0</v>
      </c>
      <c r="BH199" s="112">
        <f>IF($U$199="sníž. přenesená",$N$199,0)</f>
        <v>0</v>
      </c>
      <c r="BI199" s="112">
        <f>IF($U$199="nulová",$N$199,0)</f>
        <v>0</v>
      </c>
      <c r="BJ199" s="6" t="s">
        <v>15</v>
      </c>
      <c r="BK199" s="112">
        <f>ROUND($L$199*$K$199,2)</f>
        <v>0</v>
      </c>
      <c r="BL199" s="6" t="s">
        <v>152</v>
      </c>
    </row>
    <row r="200" spans="2:64" s="95" customFormat="1" ht="30.75" customHeight="1">
      <c r="B200" s="96"/>
      <c r="D200" s="104" t="s">
        <v>104</v>
      </c>
      <c r="N200" s="179">
        <f>$BK$200</f>
        <v>0</v>
      </c>
      <c r="O200" s="178"/>
      <c r="P200" s="178"/>
      <c r="Q200" s="178"/>
      <c r="R200" s="99"/>
      <c r="T200" s="100"/>
      <c r="W200" s="101">
        <f>SUM($W$201:$W$237)</f>
        <v>13.604790000000001</v>
      </c>
      <c r="Y200" s="101">
        <f>SUM($Y$201:$Y$237)</f>
        <v>6.6400000000000001E-2</v>
      </c>
      <c r="AA200" s="102">
        <f>SUM($AA$201:$AA$237)</f>
        <v>0.12642999999999999</v>
      </c>
      <c r="AR200" s="98" t="s">
        <v>79</v>
      </c>
      <c r="AT200" s="98" t="s">
        <v>71</v>
      </c>
      <c r="AU200" s="98" t="s">
        <v>15</v>
      </c>
      <c r="AY200" s="98" t="s">
        <v>124</v>
      </c>
      <c r="BK200" s="103">
        <f>SUM($BK$201:$BK$237)</f>
        <v>0</v>
      </c>
    </row>
    <row r="201" spans="2:64" s="6" customFormat="1" ht="15.75" customHeight="1">
      <c r="B201" s="18"/>
      <c r="C201" s="105" t="s">
        <v>221</v>
      </c>
      <c r="D201" s="105" t="s">
        <v>125</v>
      </c>
      <c r="E201" s="106" t="s">
        <v>161</v>
      </c>
      <c r="F201" s="180" t="s">
        <v>162</v>
      </c>
      <c r="G201" s="181"/>
      <c r="H201" s="181"/>
      <c r="I201" s="181"/>
      <c r="J201" s="107" t="s">
        <v>151</v>
      </c>
      <c r="K201" s="108">
        <v>2.5</v>
      </c>
      <c r="L201" s="182"/>
      <c r="M201" s="181"/>
      <c r="N201" s="182">
        <f>ROUND($L$201*$K$201,2)</f>
        <v>0</v>
      </c>
      <c r="O201" s="181"/>
      <c r="P201" s="181"/>
      <c r="Q201" s="181"/>
      <c r="R201" s="19"/>
      <c r="T201" s="109"/>
      <c r="U201" s="25" t="s">
        <v>37</v>
      </c>
      <c r="V201" s="110">
        <v>0.29299999999999998</v>
      </c>
      <c r="W201" s="110">
        <f>$V$201*$K$201</f>
        <v>0.73249999999999993</v>
      </c>
      <c r="X201" s="110">
        <v>0</v>
      </c>
      <c r="Y201" s="110">
        <f>$X$201*$K$201</f>
        <v>0</v>
      </c>
      <c r="Z201" s="110">
        <v>2.6700000000000002E-2</v>
      </c>
      <c r="AA201" s="111">
        <f>$Z$201*$K$201</f>
        <v>6.6750000000000004E-2</v>
      </c>
      <c r="AR201" s="6" t="s">
        <v>152</v>
      </c>
      <c r="AT201" s="6" t="s">
        <v>125</v>
      </c>
      <c r="AU201" s="6" t="s">
        <v>79</v>
      </c>
      <c r="AY201" s="6" t="s">
        <v>124</v>
      </c>
      <c r="BE201" s="112">
        <f>IF($U$201="základní",$N$201,0)</f>
        <v>0</v>
      </c>
      <c r="BF201" s="112">
        <f>IF($U$201="snížená",$N$201,0)</f>
        <v>0</v>
      </c>
      <c r="BG201" s="112">
        <f>IF($U$201="zákl. přenesená",$N$201,0)</f>
        <v>0</v>
      </c>
      <c r="BH201" s="112">
        <f>IF($U$201="sníž. přenesená",$N$201,0)</f>
        <v>0</v>
      </c>
      <c r="BI201" s="112">
        <f>IF($U$201="nulová",$N$201,0)</f>
        <v>0</v>
      </c>
      <c r="BJ201" s="6" t="s">
        <v>15</v>
      </c>
      <c r="BK201" s="112">
        <f>ROUND($L$201*$K$201,2)</f>
        <v>0</v>
      </c>
      <c r="BL201" s="6" t="s">
        <v>152</v>
      </c>
    </row>
    <row r="202" spans="2:64" s="6" customFormat="1" ht="15.75" customHeight="1">
      <c r="B202" s="118"/>
      <c r="E202" s="119"/>
      <c r="F202" s="174" t="s">
        <v>163</v>
      </c>
      <c r="G202" s="175"/>
      <c r="H202" s="175"/>
      <c r="I202" s="175"/>
      <c r="K202" s="120">
        <v>2.5</v>
      </c>
      <c r="R202" s="121"/>
      <c r="T202" s="122"/>
      <c r="AA202" s="123"/>
      <c r="AT202" s="119" t="s">
        <v>131</v>
      </c>
      <c r="AU202" s="119" t="s">
        <v>79</v>
      </c>
      <c r="AV202" s="119" t="s">
        <v>79</v>
      </c>
      <c r="AW202" s="119" t="s">
        <v>96</v>
      </c>
      <c r="AX202" s="119" t="s">
        <v>15</v>
      </c>
      <c r="AY202" s="119" t="s">
        <v>124</v>
      </c>
    </row>
    <row r="203" spans="2:64" s="6" customFormat="1" ht="15.75" customHeight="1">
      <c r="B203" s="18"/>
      <c r="C203" s="105" t="s">
        <v>224</v>
      </c>
      <c r="D203" s="105" t="s">
        <v>125</v>
      </c>
      <c r="E203" s="106" t="s">
        <v>165</v>
      </c>
      <c r="F203" s="180" t="s">
        <v>166</v>
      </c>
      <c r="G203" s="181"/>
      <c r="H203" s="181"/>
      <c r="I203" s="181"/>
      <c r="J203" s="107" t="s">
        <v>167</v>
      </c>
      <c r="K203" s="108">
        <v>1</v>
      </c>
      <c r="L203" s="182"/>
      <c r="M203" s="181"/>
      <c r="N203" s="182">
        <f>ROUND($L$203*$K$203,2)</f>
        <v>0</v>
      </c>
      <c r="O203" s="181"/>
      <c r="P203" s="181"/>
      <c r="Q203" s="181"/>
      <c r="R203" s="19"/>
      <c r="T203" s="109"/>
      <c r="U203" s="25" t="s">
        <v>37</v>
      </c>
      <c r="V203" s="110">
        <v>0.37</v>
      </c>
      <c r="W203" s="110">
        <f>$V$203*$K$203</f>
        <v>0.37</v>
      </c>
      <c r="X203" s="110">
        <v>2.4729999999999999E-2</v>
      </c>
      <c r="Y203" s="110">
        <f>$X$203*$K$203</f>
        <v>2.4729999999999999E-2</v>
      </c>
      <c r="Z203" s="110">
        <v>0</v>
      </c>
      <c r="AA203" s="111">
        <f>$Z$203*$K$203</f>
        <v>0</v>
      </c>
      <c r="AR203" s="6" t="s">
        <v>152</v>
      </c>
      <c r="AT203" s="6" t="s">
        <v>125</v>
      </c>
      <c r="AU203" s="6" t="s">
        <v>79</v>
      </c>
      <c r="AY203" s="6" t="s">
        <v>124</v>
      </c>
      <c r="BE203" s="112">
        <f>IF($U$203="základní",$N$203,0)</f>
        <v>0</v>
      </c>
      <c r="BF203" s="112">
        <f>IF($U$203="snížená",$N$203,0)</f>
        <v>0</v>
      </c>
      <c r="BG203" s="112">
        <f>IF($U$203="zákl. přenesená",$N$203,0)</f>
        <v>0</v>
      </c>
      <c r="BH203" s="112">
        <f>IF($U$203="sníž. přenesená",$N$203,0)</f>
        <v>0</v>
      </c>
      <c r="BI203" s="112">
        <f>IF($U$203="nulová",$N$203,0)</f>
        <v>0</v>
      </c>
      <c r="BJ203" s="6" t="s">
        <v>15</v>
      </c>
      <c r="BK203" s="112">
        <f>ROUND($L$203*$K$203,2)</f>
        <v>0</v>
      </c>
      <c r="BL203" s="6" t="s">
        <v>152</v>
      </c>
    </row>
    <row r="204" spans="2:64" s="6" customFormat="1" ht="15.75" customHeight="1">
      <c r="B204" s="118"/>
      <c r="E204" s="119"/>
      <c r="F204" s="174" t="s">
        <v>15</v>
      </c>
      <c r="G204" s="175"/>
      <c r="H204" s="175"/>
      <c r="I204" s="175"/>
      <c r="K204" s="120">
        <v>1</v>
      </c>
      <c r="R204" s="121"/>
      <c r="T204" s="122"/>
      <c r="AA204" s="123"/>
      <c r="AT204" s="119" t="s">
        <v>131</v>
      </c>
      <c r="AU204" s="119" t="s">
        <v>79</v>
      </c>
      <c r="AV204" s="119" t="s">
        <v>79</v>
      </c>
      <c r="AW204" s="119" t="s">
        <v>96</v>
      </c>
      <c r="AX204" s="119" t="s">
        <v>15</v>
      </c>
      <c r="AY204" s="119" t="s">
        <v>124</v>
      </c>
    </row>
    <row r="205" spans="2:64" s="6" customFormat="1" ht="27" customHeight="1">
      <c r="B205" s="18"/>
      <c r="C205" s="105" t="s">
        <v>227</v>
      </c>
      <c r="D205" s="105" t="s">
        <v>125</v>
      </c>
      <c r="E205" s="106" t="s">
        <v>168</v>
      </c>
      <c r="F205" s="180" t="s">
        <v>169</v>
      </c>
      <c r="G205" s="181"/>
      <c r="H205" s="181"/>
      <c r="I205" s="181"/>
      <c r="J205" s="107" t="s">
        <v>167</v>
      </c>
      <c r="K205" s="108">
        <v>1</v>
      </c>
      <c r="L205" s="182"/>
      <c r="M205" s="181"/>
      <c r="N205" s="182">
        <f>ROUND($L$205*$K$205,2)</f>
        <v>0</v>
      </c>
      <c r="O205" s="181"/>
      <c r="P205" s="181"/>
      <c r="Q205" s="181"/>
      <c r="R205" s="19"/>
      <c r="T205" s="109"/>
      <c r="U205" s="25" t="s">
        <v>37</v>
      </c>
      <c r="V205" s="110">
        <v>0.35</v>
      </c>
      <c r="W205" s="110">
        <f>$V$205*$K$205</f>
        <v>0.35</v>
      </c>
      <c r="X205" s="110">
        <v>2.4029999999999999E-2</v>
      </c>
      <c r="Y205" s="110">
        <f>$X$205*$K$205</f>
        <v>2.4029999999999999E-2</v>
      </c>
      <c r="Z205" s="110">
        <v>0</v>
      </c>
      <c r="AA205" s="111">
        <f>$Z$205*$K$205</f>
        <v>0</v>
      </c>
      <c r="AR205" s="6" t="s">
        <v>152</v>
      </c>
      <c r="AT205" s="6" t="s">
        <v>125</v>
      </c>
      <c r="AU205" s="6" t="s">
        <v>79</v>
      </c>
      <c r="AY205" s="6" t="s">
        <v>124</v>
      </c>
      <c r="BE205" s="112">
        <f>IF($U$205="základní",$N$205,0)</f>
        <v>0</v>
      </c>
      <c r="BF205" s="112">
        <f>IF($U$205="snížená",$N$205,0)</f>
        <v>0</v>
      </c>
      <c r="BG205" s="112">
        <f>IF($U$205="zákl. přenesená",$N$205,0)</f>
        <v>0</v>
      </c>
      <c r="BH205" s="112">
        <f>IF($U$205="sníž. přenesená",$N$205,0)</f>
        <v>0</v>
      </c>
      <c r="BI205" s="112">
        <f>IF($U$205="nulová",$N$205,0)</f>
        <v>0</v>
      </c>
      <c r="BJ205" s="6" t="s">
        <v>15</v>
      </c>
      <c r="BK205" s="112">
        <f>ROUND($L$205*$K$205,2)</f>
        <v>0</v>
      </c>
      <c r="BL205" s="6" t="s">
        <v>152</v>
      </c>
    </row>
    <row r="206" spans="2:64" s="6" customFormat="1" ht="15.75" customHeight="1">
      <c r="B206" s="113"/>
      <c r="E206" s="114"/>
      <c r="F206" s="183" t="s">
        <v>314</v>
      </c>
      <c r="G206" s="184"/>
      <c r="H206" s="184"/>
      <c r="I206" s="184"/>
      <c r="K206" s="114"/>
      <c r="R206" s="115"/>
      <c r="T206" s="116"/>
      <c r="AA206" s="117"/>
      <c r="AT206" s="114" t="s">
        <v>131</v>
      </c>
      <c r="AU206" s="114" t="s">
        <v>79</v>
      </c>
      <c r="AV206" s="114" t="s">
        <v>15</v>
      </c>
      <c r="AW206" s="114" t="s">
        <v>96</v>
      </c>
      <c r="AX206" s="114" t="s">
        <v>72</v>
      </c>
      <c r="AY206" s="114" t="s">
        <v>124</v>
      </c>
    </row>
    <row r="207" spans="2:64" s="6" customFormat="1" ht="15.75" customHeight="1">
      <c r="B207" s="118"/>
      <c r="E207" s="119"/>
      <c r="F207" s="174" t="s">
        <v>15</v>
      </c>
      <c r="G207" s="175"/>
      <c r="H207" s="175"/>
      <c r="I207" s="175"/>
      <c r="K207" s="120">
        <v>1</v>
      </c>
      <c r="R207" s="121"/>
      <c r="T207" s="122"/>
      <c r="AA207" s="123"/>
      <c r="AT207" s="119" t="s">
        <v>131</v>
      </c>
      <c r="AU207" s="119" t="s">
        <v>79</v>
      </c>
      <c r="AV207" s="119" t="s">
        <v>79</v>
      </c>
      <c r="AW207" s="119" t="s">
        <v>96</v>
      </c>
      <c r="AX207" s="119" t="s">
        <v>15</v>
      </c>
      <c r="AY207" s="119" t="s">
        <v>124</v>
      </c>
    </row>
    <row r="208" spans="2:64" s="6" customFormat="1" ht="15.75" customHeight="1">
      <c r="B208" s="18"/>
      <c r="C208" s="105" t="s">
        <v>230</v>
      </c>
      <c r="D208" s="105" t="s">
        <v>125</v>
      </c>
      <c r="E208" s="106" t="s">
        <v>172</v>
      </c>
      <c r="F208" s="180" t="s">
        <v>173</v>
      </c>
      <c r="G208" s="181"/>
      <c r="H208" s="181"/>
      <c r="I208" s="181"/>
      <c r="J208" s="107" t="s">
        <v>151</v>
      </c>
      <c r="K208" s="108">
        <v>4</v>
      </c>
      <c r="L208" s="182"/>
      <c r="M208" s="181"/>
      <c r="N208" s="182">
        <f>ROUND($L$208*$K$208,2)</f>
        <v>0</v>
      </c>
      <c r="O208" s="181"/>
      <c r="P208" s="181"/>
      <c r="Q208" s="181"/>
      <c r="R208" s="19"/>
      <c r="T208" s="109"/>
      <c r="U208" s="25" t="s">
        <v>37</v>
      </c>
      <c r="V208" s="110">
        <v>0.41299999999999998</v>
      </c>
      <c r="W208" s="110">
        <f>$V$208*$K$208</f>
        <v>1.6519999999999999</v>
      </c>
      <c r="X208" s="110">
        <v>0</v>
      </c>
      <c r="Y208" s="110">
        <f>$X$208*$K$208</f>
        <v>0</v>
      </c>
      <c r="Z208" s="110">
        <v>1.4919999999999999E-2</v>
      </c>
      <c r="AA208" s="111">
        <f>$Z$208*$K$208</f>
        <v>5.9679999999999997E-2</v>
      </c>
      <c r="AR208" s="6" t="s">
        <v>152</v>
      </c>
      <c r="AT208" s="6" t="s">
        <v>125</v>
      </c>
      <c r="AU208" s="6" t="s">
        <v>79</v>
      </c>
      <c r="AY208" s="6" t="s">
        <v>124</v>
      </c>
      <c r="BE208" s="112">
        <f>IF($U$208="základní",$N$208,0)</f>
        <v>0</v>
      </c>
      <c r="BF208" s="112">
        <f>IF($U$208="snížená",$N$208,0)</f>
        <v>0</v>
      </c>
      <c r="BG208" s="112">
        <f>IF($U$208="zákl. přenesená",$N$208,0)</f>
        <v>0</v>
      </c>
      <c r="BH208" s="112">
        <f>IF($U$208="sníž. přenesená",$N$208,0)</f>
        <v>0</v>
      </c>
      <c r="BI208" s="112">
        <f>IF($U$208="nulová",$N$208,0)</f>
        <v>0</v>
      </c>
      <c r="BJ208" s="6" t="s">
        <v>15</v>
      </c>
      <c r="BK208" s="112">
        <f>ROUND($L$208*$K$208,2)</f>
        <v>0</v>
      </c>
      <c r="BL208" s="6" t="s">
        <v>152</v>
      </c>
    </row>
    <row r="209" spans="2:64" s="6" customFormat="1" ht="15.75" customHeight="1">
      <c r="B209" s="118"/>
      <c r="E209" s="119"/>
      <c r="F209" s="174" t="s">
        <v>129</v>
      </c>
      <c r="G209" s="175"/>
      <c r="H209" s="175"/>
      <c r="I209" s="175"/>
      <c r="K209" s="120">
        <v>4</v>
      </c>
      <c r="R209" s="121"/>
      <c r="T209" s="122"/>
      <c r="AA209" s="123"/>
      <c r="AT209" s="119" t="s">
        <v>131</v>
      </c>
      <c r="AU209" s="119" t="s">
        <v>79</v>
      </c>
      <c r="AV209" s="119" t="s">
        <v>79</v>
      </c>
      <c r="AW209" s="119" t="s">
        <v>96</v>
      </c>
      <c r="AX209" s="119" t="s">
        <v>15</v>
      </c>
      <c r="AY209" s="119" t="s">
        <v>124</v>
      </c>
    </row>
    <row r="210" spans="2:64" s="6" customFormat="1" ht="27" customHeight="1">
      <c r="B210" s="18"/>
      <c r="C210" s="105" t="s">
        <v>233</v>
      </c>
      <c r="D210" s="105" t="s">
        <v>125</v>
      </c>
      <c r="E210" s="106" t="s">
        <v>175</v>
      </c>
      <c r="F210" s="180" t="s">
        <v>176</v>
      </c>
      <c r="G210" s="181"/>
      <c r="H210" s="181"/>
      <c r="I210" s="181"/>
      <c r="J210" s="107" t="s">
        <v>151</v>
      </c>
      <c r="K210" s="108">
        <v>3</v>
      </c>
      <c r="L210" s="182"/>
      <c r="M210" s="181"/>
      <c r="N210" s="182">
        <f>ROUND($L$210*$K$210,2)</f>
        <v>0</v>
      </c>
      <c r="O210" s="181"/>
      <c r="P210" s="181"/>
      <c r="Q210" s="181"/>
      <c r="R210" s="19"/>
      <c r="T210" s="109"/>
      <c r="U210" s="25" t="s">
        <v>37</v>
      </c>
      <c r="V210" s="110">
        <v>0.40400000000000003</v>
      </c>
      <c r="W210" s="110">
        <f>$V$210*$K$210</f>
        <v>1.2120000000000002</v>
      </c>
      <c r="X210" s="110">
        <v>2.7699999999999999E-3</v>
      </c>
      <c r="Y210" s="110">
        <f>$X$210*$K$210</f>
        <v>8.3099999999999997E-3</v>
      </c>
      <c r="Z210" s="110">
        <v>0</v>
      </c>
      <c r="AA210" s="111">
        <f>$Z$210*$K$210</f>
        <v>0</v>
      </c>
      <c r="AR210" s="6" t="s">
        <v>152</v>
      </c>
      <c r="AT210" s="6" t="s">
        <v>125</v>
      </c>
      <c r="AU210" s="6" t="s">
        <v>79</v>
      </c>
      <c r="AY210" s="6" t="s">
        <v>124</v>
      </c>
      <c r="BE210" s="112">
        <f>IF($U$210="základní",$N$210,0)</f>
        <v>0</v>
      </c>
      <c r="BF210" s="112">
        <f>IF($U$210="snížená",$N$210,0)</f>
        <v>0</v>
      </c>
      <c r="BG210" s="112">
        <f>IF($U$210="zákl. přenesená",$N$210,0)</f>
        <v>0</v>
      </c>
      <c r="BH210" s="112">
        <f>IF($U$210="sníž. přenesená",$N$210,0)</f>
        <v>0</v>
      </c>
      <c r="BI210" s="112">
        <f>IF($U$210="nulová",$N$210,0)</f>
        <v>0</v>
      </c>
      <c r="BJ210" s="6" t="s">
        <v>15</v>
      </c>
      <c r="BK210" s="112">
        <f>ROUND($L$210*$K$210,2)</f>
        <v>0</v>
      </c>
      <c r="BL210" s="6" t="s">
        <v>152</v>
      </c>
    </row>
    <row r="211" spans="2:64" s="6" customFormat="1" ht="15.75" customHeight="1">
      <c r="B211" s="118"/>
      <c r="E211" s="119"/>
      <c r="F211" s="174" t="s">
        <v>177</v>
      </c>
      <c r="G211" s="175"/>
      <c r="H211" s="175"/>
      <c r="I211" s="175"/>
      <c r="K211" s="120">
        <v>2.875</v>
      </c>
      <c r="R211" s="121"/>
      <c r="T211" s="122"/>
      <c r="AA211" s="123"/>
      <c r="AT211" s="119" t="s">
        <v>131</v>
      </c>
      <c r="AU211" s="119" t="s">
        <v>79</v>
      </c>
      <c r="AV211" s="119" t="s">
        <v>79</v>
      </c>
      <c r="AW211" s="119" t="s">
        <v>96</v>
      </c>
      <c r="AX211" s="119" t="s">
        <v>72</v>
      </c>
      <c r="AY211" s="119" t="s">
        <v>124</v>
      </c>
    </row>
    <row r="212" spans="2:64" s="6" customFormat="1" ht="15.75" customHeight="1">
      <c r="B212" s="128"/>
      <c r="E212" s="129"/>
      <c r="F212" s="185" t="s">
        <v>139</v>
      </c>
      <c r="G212" s="186"/>
      <c r="H212" s="186"/>
      <c r="I212" s="186"/>
      <c r="K212" s="130">
        <v>2.875</v>
      </c>
      <c r="R212" s="131"/>
      <c r="T212" s="132"/>
      <c r="AA212" s="133"/>
      <c r="AT212" s="129" t="s">
        <v>131</v>
      </c>
      <c r="AU212" s="129" t="s">
        <v>79</v>
      </c>
      <c r="AV212" s="129" t="s">
        <v>129</v>
      </c>
      <c r="AW212" s="129" t="s">
        <v>96</v>
      </c>
      <c r="AX212" s="129" t="s">
        <v>72</v>
      </c>
      <c r="AY212" s="129" t="s">
        <v>124</v>
      </c>
    </row>
    <row r="213" spans="2:64" s="6" customFormat="1" ht="15.75" customHeight="1">
      <c r="B213" s="118"/>
      <c r="E213" s="119"/>
      <c r="F213" s="174" t="s">
        <v>141</v>
      </c>
      <c r="G213" s="175"/>
      <c r="H213" s="175"/>
      <c r="I213" s="175"/>
      <c r="K213" s="120">
        <v>3</v>
      </c>
      <c r="R213" s="121"/>
      <c r="T213" s="122"/>
      <c r="AA213" s="123"/>
      <c r="AT213" s="119" t="s">
        <v>131</v>
      </c>
      <c r="AU213" s="119" t="s">
        <v>79</v>
      </c>
      <c r="AV213" s="119" t="s">
        <v>79</v>
      </c>
      <c r="AW213" s="119" t="s">
        <v>96</v>
      </c>
      <c r="AX213" s="119" t="s">
        <v>15</v>
      </c>
      <c r="AY213" s="119" t="s">
        <v>124</v>
      </c>
    </row>
    <row r="214" spans="2:64" s="6" customFormat="1" ht="27" customHeight="1">
      <c r="B214" s="18"/>
      <c r="C214" s="105" t="s">
        <v>236</v>
      </c>
      <c r="D214" s="105" t="s">
        <v>125</v>
      </c>
      <c r="E214" s="106" t="s">
        <v>179</v>
      </c>
      <c r="F214" s="180" t="s">
        <v>180</v>
      </c>
      <c r="G214" s="181"/>
      <c r="H214" s="181"/>
      <c r="I214" s="181"/>
      <c r="J214" s="107" t="s">
        <v>151</v>
      </c>
      <c r="K214" s="108">
        <v>5</v>
      </c>
      <c r="L214" s="182"/>
      <c r="M214" s="181"/>
      <c r="N214" s="182">
        <f>ROUND($L$214*$K$214,2)</f>
        <v>0</v>
      </c>
      <c r="O214" s="181"/>
      <c r="P214" s="181"/>
      <c r="Q214" s="181"/>
      <c r="R214" s="19"/>
      <c r="T214" s="109"/>
      <c r="U214" s="25" t="s">
        <v>37</v>
      </c>
      <c r="V214" s="110">
        <v>0.43</v>
      </c>
      <c r="W214" s="110">
        <f>$V$214*$K$214</f>
        <v>2.15</v>
      </c>
      <c r="X214" s="110">
        <v>8.4000000000000003E-4</v>
      </c>
      <c r="Y214" s="110">
        <f>$X$214*$K$214</f>
        <v>4.2000000000000006E-3</v>
      </c>
      <c r="Z214" s="110">
        <v>0</v>
      </c>
      <c r="AA214" s="111">
        <f>$Z$214*$K$214</f>
        <v>0</v>
      </c>
      <c r="AR214" s="6" t="s">
        <v>152</v>
      </c>
      <c r="AT214" s="6" t="s">
        <v>125</v>
      </c>
      <c r="AU214" s="6" t="s">
        <v>79</v>
      </c>
      <c r="AY214" s="6" t="s">
        <v>124</v>
      </c>
      <c r="BE214" s="112">
        <f>IF($U$214="základní",$N$214,0)</f>
        <v>0</v>
      </c>
      <c r="BF214" s="112">
        <f>IF($U$214="snížená",$N$214,0)</f>
        <v>0</v>
      </c>
      <c r="BG214" s="112">
        <f>IF($U$214="zákl. přenesená",$N$214,0)</f>
        <v>0</v>
      </c>
      <c r="BH214" s="112">
        <f>IF($U$214="sníž. přenesená",$N$214,0)</f>
        <v>0</v>
      </c>
      <c r="BI214" s="112">
        <f>IF($U$214="nulová",$N$214,0)</f>
        <v>0</v>
      </c>
      <c r="BJ214" s="6" t="s">
        <v>15</v>
      </c>
      <c r="BK214" s="112">
        <f>ROUND($L$214*$K$214,2)</f>
        <v>0</v>
      </c>
      <c r="BL214" s="6" t="s">
        <v>152</v>
      </c>
    </row>
    <row r="215" spans="2:64" s="6" customFormat="1" ht="15.75" customHeight="1">
      <c r="B215" s="118"/>
      <c r="E215" s="119"/>
      <c r="F215" s="174" t="s">
        <v>181</v>
      </c>
      <c r="G215" s="175"/>
      <c r="H215" s="175"/>
      <c r="I215" s="175"/>
      <c r="K215" s="120">
        <v>4.5999999999999996</v>
      </c>
      <c r="R215" s="121"/>
      <c r="T215" s="122"/>
      <c r="AA215" s="123"/>
      <c r="AT215" s="119" t="s">
        <v>131</v>
      </c>
      <c r="AU215" s="119" t="s">
        <v>79</v>
      </c>
      <c r="AV215" s="119" t="s">
        <v>79</v>
      </c>
      <c r="AW215" s="119" t="s">
        <v>96</v>
      </c>
      <c r="AX215" s="119" t="s">
        <v>72</v>
      </c>
      <c r="AY215" s="119" t="s">
        <v>124</v>
      </c>
    </row>
    <row r="216" spans="2:64" s="6" customFormat="1" ht="15.75" customHeight="1">
      <c r="B216" s="128"/>
      <c r="E216" s="129"/>
      <c r="F216" s="185" t="s">
        <v>139</v>
      </c>
      <c r="G216" s="186"/>
      <c r="H216" s="186"/>
      <c r="I216" s="186"/>
      <c r="K216" s="130">
        <v>4.5999999999999996</v>
      </c>
      <c r="R216" s="131"/>
      <c r="T216" s="132"/>
      <c r="AA216" s="133"/>
      <c r="AT216" s="129" t="s">
        <v>131</v>
      </c>
      <c r="AU216" s="129" t="s">
        <v>79</v>
      </c>
      <c r="AV216" s="129" t="s">
        <v>129</v>
      </c>
      <c r="AW216" s="129" t="s">
        <v>96</v>
      </c>
      <c r="AX216" s="129" t="s">
        <v>72</v>
      </c>
      <c r="AY216" s="129" t="s">
        <v>124</v>
      </c>
    </row>
    <row r="217" spans="2:64" s="6" customFormat="1" ht="15.75" customHeight="1">
      <c r="B217" s="118"/>
      <c r="E217" s="119"/>
      <c r="F217" s="174" t="s">
        <v>148</v>
      </c>
      <c r="G217" s="175"/>
      <c r="H217" s="175"/>
      <c r="I217" s="175"/>
      <c r="K217" s="120">
        <v>5</v>
      </c>
      <c r="R217" s="121"/>
      <c r="T217" s="122"/>
      <c r="AA217" s="123"/>
      <c r="AT217" s="119" t="s">
        <v>131</v>
      </c>
      <c r="AU217" s="119" t="s">
        <v>79</v>
      </c>
      <c r="AV217" s="119" t="s">
        <v>79</v>
      </c>
      <c r="AW217" s="119" t="s">
        <v>96</v>
      </c>
      <c r="AX217" s="119" t="s">
        <v>15</v>
      </c>
      <c r="AY217" s="119" t="s">
        <v>124</v>
      </c>
    </row>
    <row r="218" spans="2:64" s="6" customFormat="1" ht="27" customHeight="1">
      <c r="B218" s="18"/>
      <c r="C218" s="105" t="s">
        <v>156</v>
      </c>
      <c r="D218" s="105" t="s">
        <v>125</v>
      </c>
      <c r="E218" s="106" t="s">
        <v>315</v>
      </c>
      <c r="F218" s="180" t="s">
        <v>316</v>
      </c>
      <c r="G218" s="181"/>
      <c r="H218" s="181"/>
      <c r="I218" s="181"/>
      <c r="J218" s="107" t="s">
        <v>167</v>
      </c>
      <c r="K218" s="108">
        <v>1</v>
      </c>
      <c r="L218" s="182"/>
      <c r="M218" s="181"/>
      <c r="N218" s="182">
        <f>ROUND($L$218*$K$218,2)</f>
        <v>0</v>
      </c>
      <c r="O218" s="181"/>
      <c r="P218" s="181"/>
      <c r="Q218" s="181"/>
      <c r="R218" s="19"/>
      <c r="T218" s="109"/>
      <c r="U218" s="25" t="s">
        <v>37</v>
      </c>
      <c r="V218" s="110">
        <v>0.46500000000000002</v>
      </c>
      <c r="W218" s="110">
        <f>$V$218*$K$218</f>
        <v>0.46500000000000002</v>
      </c>
      <c r="X218" s="110">
        <v>1.48E-3</v>
      </c>
      <c r="Y218" s="110">
        <f>$X$218*$K$218</f>
        <v>1.48E-3</v>
      </c>
      <c r="Z218" s="110">
        <v>0</v>
      </c>
      <c r="AA218" s="111">
        <f>$Z$218*$K$218</f>
        <v>0</v>
      </c>
      <c r="AR218" s="6" t="s">
        <v>152</v>
      </c>
      <c r="AT218" s="6" t="s">
        <v>125</v>
      </c>
      <c r="AU218" s="6" t="s">
        <v>79</v>
      </c>
      <c r="AY218" s="6" t="s">
        <v>124</v>
      </c>
      <c r="BE218" s="112">
        <f>IF($U$218="základní",$N$218,0)</f>
        <v>0</v>
      </c>
      <c r="BF218" s="112">
        <f>IF($U$218="snížená",$N$218,0)</f>
        <v>0</v>
      </c>
      <c r="BG218" s="112">
        <f>IF($U$218="zákl. přenesená",$N$218,0)</f>
        <v>0</v>
      </c>
      <c r="BH218" s="112">
        <f>IF($U$218="sníž. přenesená",$N$218,0)</f>
        <v>0</v>
      </c>
      <c r="BI218" s="112">
        <f>IF($U$218="nulová",$N$218,0)</f>
        <v>0</v>
      </c>
      <c r="BJ218" s="6" t="s">
        <v>15</v>
      </c>
      <c r="BK218" s="112">
        <f>ROUND($L$218*$K$218,2)</f>
        <v>0</v>
      </c>
      <c r="BL218" s="6" t="s">
        <v>152</v>
      </c>
    </row>
    <row r="219" spans="2:64" s="6" customFormat="1" ht="51" customHeight="1">
      <c r="B219" s="113"/>
      <c r="E219" s="114"/>
      <c r="F219" s="183" t="s">
        <v>317</v>
      </c>
      <c r="G219" s="184"/>
      <c r="H219" s="184"/>
      <c r="I219" s="184"/>
      <c r="K219" s="114"/>
      <c r="R219" s="115"/>
      <c r="T219" s="116"/>
      <c r="AA219" s="117"/>
      <c r="AT219" s="114" t="s">
        <v>131</v>
      </c>
      <c r="AU219" s="114" t="s">
        <v>79</v>
      </c>
      <c r="AV219" s="114" t="s">
        <v>15</v>
      </c>
      <c r="AW219" s="114" t="s">
        <v>96</v>
      </c>
      <c r="AX219" s="114" t="s">
        <v>72</v>
      </c>
      <c r="AY219" s="114" t="s">
        <v>124</v>
      </c>
    </row>
    <row r="220" spans="2:64" s="6" customFormat="1" ht="15.75" customHeight="1">
      <c r="B220" s="113"/>
      <c r="E220" s="114"/>
      <c r="F220" s="183" t="s">
        <v>318</v>
      </c>
      <c r="G220" s="184"/>
      <c r="H220" s="184"/>
      <c r="I220" s="184"/>
      <c r="K220" s="114"/>
      <c r="R220" s="115"/>
      <c r="T220" s="116"/>
      <c r="AA220" s="117"/>
      <c r="AT220" s="114" t="s">
        <v>131</v>
      </c>
      <c r="AU220" s="114" t="s">
        <v>79</v>
      </c>
      <c r="AV220" s="114" t="s">
        <v>15</v>
      </c>
      <c r="AW220" s="114" t="s">
        <v>96</v>
      </c>
      <c r="AX220" s="114" t="s">
        <v>72</v>
      </c>
      <c r="AY220" s="114" t="s">
        <v>124</v>
      </c>
    </row>
    <row r="221" spans="2:64" s="6" customFormat="1" ht="15.75" customHeight="1">
      <c r="B221" s="118"/>
      <c r="E221" s="119"/>
      <c r="F221" s="174" t="s">
        <v>15</v>
      </c>
      <c r="G221" s="175"/>
      <c r="H221" s="175"/>
      <c r="I221" s="175"/>
      <c r="K221" s="120">
        <v>1</v>
      </c>
      <c r="R221" s="121"/>
      <c r="T221" s="122"/>
      <c r="AA221" s="123"/>
      <c r="AT221" s="119" t="s">
        <v>131</v>
      </c>
      <c r="AU221" s="119" t="s">
        <v>79</v>
      </c>
      <c r="AV221" s="119" t="s">
        <v>79</v>
      </c>
      <c r="AW221" s="119" t="s">
        <v>96</v>
      </c>
      <c r="AX221" s="119" t="s">
        <v>15</v>
      </c>
      <c r="AY221" s="119" t="s">
        <v>124</v>
      </c>
    </row>
    <row r="222" spans="2:64" s="6" customFormat="1" ht="15.75" customHeight="1">
      <c r="B222" s="18"/>
      <c r="C222" s="105" t="s">
        <v>241</v>
      </c>
      <c r="D222" s="105" t="s">
        <v>125</v>
      </c>
      <c r="E222" s="106" t="s">
        <v>319</v>
      </c>
      <c r="F222" s="180" t="s">
        <v>320</v>
      </c>
      <c r="G222" s="181"/>
      <c r="H222" s="181"/>
      <c r="I222" s="181"/>
      <c r="J222" s="107" t="s">
        <v>167</v>
      </c>
      <c r="K222" s="108">
        <v>1</v>
      </c>
      <c r="L222" s="182"/>
      <c r="M222" s="181"/>
      <c r="N222" s="182">
        <f>ROUND($L$222*$K$222,2)</f>
        <v>0</v>
      </c>
      <c r="O222" s="181"/>
      <c r="P222" s="181"/>
      <c r="Q222" s="181"/>
      <c r="R222" s="19"/>
      <c r="T222" s="109"/>
      <c r="U222" s="25" t="s">
        <v>37</v>
      </c>
      <c r="V222" s="110">
        <v>0</v>
      </c>
      <c r="W222" s="110">
        <f>$V$222*$K$222</f>
        <v>0</v>
      </c>
      <c r="X222" s="110">
        <v>0</v>
      </c>
      <c r="Y222" s="110">
        <f>$X$222*$K$222</f>
        <v>0</v>
      </c>
      <c r="Z222" s="110">
        <v>0</v>
      </c>
      <c r="AA222" s="111">
        <f>$Z$222*$K$222</f>
        <v>0</v>
      </c>
      <c r="AR222" s="6" t="s">
        <v>152</v>
      </c>
      <c r="AT222" s="6" t="s">
        <v>125</v>
      </c>
      <c r="AU222" s="6" t="s">
        <v>79</v>
      </c>
      <c r="AY222" s="6" t="s">
        <v>124</v>
      </c>
      <c r="BE222" s="112">
        <f>IF($U$222="základní",$N$222,0)</f>
        <v>0</v>
      </c>
      <c r="BF222" s="112">
        <f>IF($U$222="snížená",$N$222,0)</f>
        <v>0</v>
      </c>
      <c r="BG222" s="112">
        <f>IF($U$222="zákl. přenesená",$N$222,0)</f>
        <v>0</v>
      </c>
      <c r="BH222" s="112">
        <f>IF($U$222="sníž. přenesená",$N$222,0)</f>
        <v>0</v>
      </c>
      <c r="BI222" s="112">
        <f>IF($U$222="nulová",$N$222,0)</f>
        <v>0</v>
      </c>
      <c r="BJ222" s="6" t="s">
        <v>15</v>
      </c>
      <c r="BK222" s="112">
        <f>ROUND($L$222*$K$222,2)</f>
        <v>0</v>
      </c>
      <c r="BL222" s="6" t="s">
        <v>152</v>
      </c>
    </row>
    <row r="223" spans="2:64" s="6" customFormat="1" ht="15.75" customHeight="1">
      <c r="B223" s="118"/>
      <c r="E223" s="119"/>
      <c r="F223" s="174" t="s">
        <v>15</v>
      </c>
      <c r="G223" s="175"/>
      <c r="H223" s="175"/>
      <c r="I223" s="175"/>
      <c r="K223" s="120">
        <v>1</v>
      </c>
      <c r="R223" s="121"/>
      <c r="T223" s="122"/>
      <c r="AA223" s="123"/>
      <c r="AT223" s="119" t="s">
        <v>131</v>
      </c>
      <c r="AU223" s="119" t="s">
        <v>79</v>
      </c>
      <c r="AV223" s="119" t="s">
        <v>79</v>
      </c>
      <c r="AW223" s="119" t="s">
        <v>96</v>
      </c>
      <c r="AX223" s="119" t="s">
        <v>15</v>
      </c>
      <c r="AY223" s="119" t="s">
        <v>124</v>
      </c>
    </row>
    <row r="224" spans="2:64" s="6" customFormat="1" ht="51" customHeight="1">
      <c r="B224" s="18"/>
      <c r="C224" s="105" t="s">
        <v>245</v>
      </c>
      <c r="D224" s="105" t="s">
        <v>125</v>
      </c>
      <c r="E224" s="106" t="s">
        <v>183</v>
      </c>
      <c r="F224" s="180" t="s">
        <v>184</v>
      </c>
      <c r="G224" s="181"/>
      <c r="H224" s="181"/>
      <c r="I224" s="181"/>
      <c r="J224" s="107" t="s">
        <v>167</v>
      </c>
      <c r="K224" s="108">
        <v>1</v>
      </c>
      <c r="L224" s="182"/>
      <c r="M224" s="181"/>
      <c r="N224" s="182">
        <f>ROUND($L$224*$K$224,2)</f>
        <v>0</v>
      </c>
      <c r="O224" s="181"/>
      <c r="P224" s="181"/>
      <c r="Q224" s="181"/>
      <c r="R224" s="19"/>
      <c r="T224" s="109"/>
      <c r="U224" s="25" t="s">
        <v>37</v>
      </c>
      <c r="V224" s="110">
        <v>0.22500000000000001</v>
      </c>
      <c r="W224" s="110">
        <f>$V$224*$K$224</f>
        <v>0.22500000000000001</v>
      </c>
      <c r="X224" s="110">
        <v>3.65E-3</v>
      </c>
      <c r="Y224" s="110">
        <f>$X$224*$K$224</f>
        <v>3.65E-3</v>
      </c>
      <c r="Z224" s="110">
        <v>0</v>
      </c>
      <c r="AA224" s="111">
        <f>$Z$224*$K$224</f>
        <v>0</v>
      </c>
      <c r="AR224" s="6" t="s">
        <v>152</v>
      </c>
      <c r="AT224" s="6" t="s">
        <v>125</v>
      </c>
      <c r="AU224" s="6" t="s">
        <v>79</v>
      </c>
      <c r="AY224" s="6" t="s">
        <v>124</v>
      </c>
      <c r="BE224" s="112">
        <f>IF($U$224="základní",$N$224,0)</f>
        <v>0</v>
      </c>
      <c r="BF224" s="112">
        <f>IF($U$224="snížená",$N$224,0)</f>
        <v>0</v>
      </c>
      <c r="BG224" s="112">
        <f>IF($U$224="zákl. přenesená",$N$224,0)</f>
        <v>0</v>
      </c>
      <c r="BH224" s="112">
        <f>IF($U$224="sníž. přenesená",$N$224,0)</f>
        <v>0</v>
      </c>
      <c r="BI224" s="112">
        <f>IF($U$224="nulová",$N$224,0)</f>
        <v>0</v>
      </c>
      <c r="BJ224" s="6" t="s">
        <v>15</v>
      </c>
      <c r="BK224" s="112">
        <f>ROUND($L$224*$K$224,2)</f>
        <v>0</v>
      </c>
      <c r="BL224" s="6" t="s">
        <v>152</v>
      </c>
    </row>
    <row r="225" spans="2:64" s="6" customFormat="1" ht="15.75" customHeight="1">
      <c r="B225" s="118"/>
      <c r="E225" s="119"/>
      <c r="F225" s="174" t="s">
        <v>15</v>
      </c>
      <c r="G225" s="175"/>
      <c r="H225" s="175"/>
      <c r="I225" s="175"/>
      <c r="K225" s="120">
        <v>1</v>
      </c>
      <c r="R225" s="121"/>
      <c r="T225" s="122"/>
      <c r="AA225" s="123"/>
      <c r="AT225" s="119" t="s">
        <v>131</v>
      </c>
      <c r="AU225" s="119" t="s">
        <v>79</v>
      </c>
      <c r="AV225" s="119" t="s">
        <v>79</v>
      </c>
      <c r="AW225" s="119" t="s">
        <v>96</v>
      </c>
      <c r="AX225" s="119" t="s">
        <v>15</v>
      </c>
      <c r="AY225" s="119" t="s">
        <v>124</v>
      </c>
    </row>
    <row r="226" spans="2:64" s="6" customFormat="1" ht="15.75" customHeight="1">
      <c r="B226" s="18"/>
      <c r="C226" s="105" t="s">
        <v>248</v>
      </c>
      <c r="D226" s="105" t="s">
        <v>125</v>
      </c>
      <c r="E226" s="106" t="s">
        <v>185</v>
      </c>
      <c r="F226" s="180" t="s">
        <v>186</v>
      </c>
      <c r="G226" s="181"/>
      <c r="H226" s="181"/>
      <c r="I226" s="181"/>
      <c r="J226" s="107" t="s">
        <v>151</v>
      </c>
      <c r="K226" s="108">
        <v>3</v>
      </c>
      <c r="L226" s="182"/>
      <c r="M226" s="181"/>
      <c r="N226" s="182">
        <f>ROUND($L$226*$K$226,2)</f>
        <v>0</v>
      </c>
      <c r="O226" s="181"/>
      <c r="P226" s="181"/>
      <c r="Q226" s="181"/>
      <c r="R226" s="19"/>
      <c r="T226" s="109"/>
      <c r="U226" s="25" t="s">
        <v>37</v>
      </c>
      <c r="V226" s="110">
        <v>5.8999999999999997E-2</v>
      </c>
      <c r="W226" s="110">
        <f>$V$226*$K$226</f>
        <v>0.17699999999999999</v>
      </c>
      <c r="X226" s="110">
        <v>0</v>
      </c>
      <c r="Y226" s="110">
        <f>$X$226*$K$226</f>
        <v>0</v>
      </c>
      <c r="Z226" s="110">
        <v>0</v>
      </c>
      <c r="AA226" s="111">
        <f>$Z$226*$K$226</f>
        <v>0</v>
      </c>
      <c r="AR226" s="6" t="s">
        <v>152</v>
      </c>
      <c r="AT226" s="6" t="s">
        <v>125</v>
      </c>
      <c r="AU226" s="6" t="s">
        <v>79</v>
      </c>
      <c r="AY226" s="6" t="s">
        <v>124</v>
      </c>
      <c r="BE226" s="112">
        <f>IF($U$226="základní",$N$226,0)</f>
        <v>0</v>
      </c>
      <c r="BF226" s="112">
        <f>IF($U$226="snížená",$N$226,0)</f>
        <v>0</v>
      </c>
      <c r="BG226" s="112">
        <f>IF($U$226="zákl. přenesená",$N$226,0)</f>
        <v>0</v>
      </c>
      <c r="BH226" s="112">
        <f>IF($U$226="sníž. přenesená",$N$226,0)</f>
        <v>0</v>
      </c>
      <c r="BI226" s="112">
        <f>IF($U$226="nulová",$N$226,0)</f>
        <v>0</v>
      </c>
      <c r="BJ226" s="6" t="s">
        <v>15</v>
      </c>
      <c r="BK226" s="112">
        <f>ROUND($L$226*$K$226,2)</f>
        <v>0</v>
      </c>
      <c r="BL226" s="6" t="s">
        <v>152</v>
      </c>
    </row>
    <row r="227" spans="2:64" s="6" customFormat="1" ht="15.75" customHeight="1">
      <c r="B227" s="118"/>
      <c r="E227" s="119"/>
      <c r="F227" s="174" t="s">
        <v>141</v>
      </c>
      <c r="G227" s="175"/>
      <c r="H227" s="175"/>
      <c r="I227" s="175"/>
      <c r="K227" s="120">
        <v>3</v>
      </c>
      <c r="R227" s="121"/>
      <c r="T227" s="122"/>
      <c r="AA227" s="123"/>
      <c r="AT227" s="119" t="s">
        <v>131</v>
      </c>
      <c r="AU227" s="119" t="s">
        <v>79</v>
      </c>
      <c r="AV227" s="119" t="s">
        <v>79</v>
      </c>
      <c r="AW227" s="119" t="s">
        <v>96</v>
      </c>
      <c r="AX227" s="119" t="s">
        <v>15</v>
      </c>
      <c r="AY227" s="119" t="s">
        <v>124</v>
      </c>
    </row>
    <row r="228" spans="2:64" s="6" customFormat="1" ht="27" customHeight="1">
      <c r="B228" s="18"/>
      <c r="C228" s="105" t="s">
        <v>321</v>
      </c>
      <c r="D228" s="105" t="s">
        <v>125</v>
      </c>
      <c r="E228" s="106" t="s">
        <v>187</v>
      </c>
      <c r="F228" s="180" t="s">
        <v>188</v>
      </c>
      <c r="G228" s="181"/>
      <c r="H228" s="181"/>
      <c r="I228" s="181"/>
      <c r="J228" s="107" t="s">
        <v>151</v>
      </c>
      <c r="K228" s="108">
        <v>10</v>
      </c>
      <c r="L228" s="182"/>
      <c r="M228" s="181"/>
      <c r="N228" s="182">
        <f>ROUND($L$228*$K$228,2)</f>
        <v>0</v>
      </c>
      <c r="O228" s="181"/>
      <c r="P228" s="181"/>
      <c r="Q228" s="181"/>
      <c r="R228" s="19"/>
      <c r="T228" s="109"/>
      <c r="U228" s="25" t="s">
        <v>37</v>
      </c>
      <c r="V228" s="110">
        <v>7.9000000000000001E-2</v>
      </c>
      <c r="W228" s="110">
        <f>$V$228*$K$228</f>
        <v>0.79</v>
      </c>
      <c r="X228" s="110">
        <v>0</v>
      </c>
      <c r="Y228" s="110">
        <f>$X$228*$K$228</f>
        <v>0</v>
      </c>
      <c r="Z228" s="110">
        <v>0</v>
      </c>
      <c r="AA228" s="111">
        <f>$Z$228*$K$228</f>
        <v>0</v>
      </c>
      <c r="AR228" s="6" t="s">
        <v>152</v>
      </c>
      <c r="AT228" s="6" t="s">
        <v>125</v>
      </c>
      <c r="AU228" s="6" t="s">
        <v>79</v>
      </c>
      <c r="AY228" s="6" t="s">
        <v>124</v>
      </c>
      <c r="BE228" s="112">
        <f>IF($U$228="základní",$N$228,0)</f>
        <v>0</v>
      </c>
      <c r="BF228" s="112">
        <f>IF($U$228="snížená",$N$228,0)</f>
        <v>0</v>
      </c>
      <c r="BG228" s="112">
        <f>IF($U$228="zákl. přenesená",$N$228,0)</f>
        <v>0</v>
      </c>
      <c r="BH228" s="112">
        <f>IF($U$228="sníž. přenesená",$N$228,0)</f>
        <v>0</v>
      </c>
      <c r="BI228" s="112">
        <f>IF($U$228="nulová",$N$228,0)</f>
        <v>0</v>
      </c>
      <c r="BJ228" s="6" t="s">
        <v>15</v>
      </c>
      <c r="BK228" s="112">
        <f>ROUND($L$228*$K$228,2)</f>
        <v>0</v>
      </c>
      <c r="BL228" s="6" t="s">
        <v>152</v>
      </c>
    </row>
    <row r="229" spans="2:64" s="6" customFormat="1" ht="15.75" customHeight="1">
      <c r="B229" s="118"/>
      <c r="E229" s="119"/>
      <c r="F229" s="174" t="s">
        <v>20</v>
      </c>
      <c r="G229" s="175"/>
      <c r="H229" s="175"/>
      <c r="I229" s="175"/>
      <c r="K229" s="120">
        <v>10</v>
      </c>
      <c r="R229" s="121"/>
      <c r="T229" s="122"/>
      <c r="AA229" s="123"/>
      <c r="AT229" s="119" t="s">
        <v>131</v>
      </c>
      <c r="AU229" s="119" t="s">
        <v>79</v>
      </c>
      <c r="AV229" s="119" t="s">
        <v>79</v>
      </c>
      <c r="AW229" s="119" t="s">
        <v>96</v>
      </c>
      <c r="AX229" s="119" t="s">
        <v>15</v>
      </c>
      <c r="AY229" s="119" t="s">
        <v>124</v>
      </c>
    </row>
    <row r="230" spans="2:64" s="6" customFormat="1" ht="27" customHeight="1">
      <c r="B230" s="18"/>
      <c r="C230" s="105" t="s">
        <v>322</v>
      </c>
      <c r="D230" s="105" t="s">
        <v>125</v>
      </c>
      <c r="E230" s="106" t="s">
        <v>190</v>
      </c>
      <c r="F230" s="180" t="s">
        <v>191</v>
      </c>
      <c r="G230" s="181"/>
      <c r="H230" s="181"/>
      <c r="I230" s="181"/>
      <c r="J230" s="107" t="s">
        <v>151</v>
      </c>
      <c r="K230" s="108">
        <v>5</v>
      </c>
      <c r="L230" s="182"/>
      <c r="M230" s="181"/>
      <c r="N230" s="182">
        <f>ROUND($L$230*$K$230,2)</f>
        <v>0</v>
      </c>
      <c r="O230" s="181"/>
      <c r="P230" s="181"/>
      <c r="Q230" s="181"/>
      <c r="R230" s="19"/>
      <c r="T230" s="109"/>
      <c r="U230" s="25" t="s">
        <v>37</v>
      </c>
      <c r="V230" s="110">
        <v>5.8999999999999997E-2</v>
      </c>
      <c r="W230" s="110">
        <f>$V$230*$K$230</f>
        <v>0.29499999999999998</v>
      </c>
      <c r="X230" s="110">
        <v>0</v>
      </c>
      <c r="Y230" s="110">
        <f>$X$230*$K$230</f>
        <v>0</v>
      </c>
      <c r="Z230" s="110">
        <v>0</v>
      </c>
      <c r="AA230" s="111">
        <f>$Z$230*$K$230</f>
        <v>0</v>
      </c>
      <c r="AR230" s="6" t="s">
        <v>152</v>
      </c>
      <c r="AT230" s="6" t="s">
        <v>125</v>
      </c>
      <c r="AU230" s="6" t="s">
        <v>79</v>
      </c>
      <c r="AY230" s="6" t="s">
        <v>124</v>
      </c>
      <c r="BE230" s="112">
        <f>IF($U$230="základní",$N$230,0)</f>
        <v>0</v>
      </c>
      <c r="BF230" s="112">
        <f>IF($U$230="snížená",$N$230,0)</f>
        <v>0</v>
      </c>
      <c r="BG230" s="112">
        <f>IF($U$230="zákl. přenesená",$N$230,0)</f>
        <v>0</v>
      </c>
      <c r="BH230" s="112">
        <f>IF($U$230="sníž. přenesená",$N$230,0)</f>
        <v>0</v>
      </c>
      <c r="BI230" s="112">
        <f>IF($U$230="nulová",$N$230,0)</f>
        <v>0</v>
      </c>
      <c r="BJ230" s="6" t="s">
        <v>15</v>
      </c>
      <c r="BK230" s="112">
        <f>ROUND($L$230*$K$230,2)</f>
        <v>0</v>
      </c>
      <c r="BL230" s="6" t="s">
        <v>152</v>
      </c>
    </row>
    <row r="231" spans="2:64" s="6" customFormat="1" ht="15.75" customHeight="1">
      <c r="B231" s="113"/>
      <c r="E231" s="114"/>
      <c r="F231" s="183" t="s">
        <v>192</v>
      </c>
      <c r="G231" s="184"/>
      <c r="H231" s="184"/>
      <c r="I231" s="184"/>
      <c r="K231" s="114"/>
      <c r="R231" s="115"/>
      <c r="T231" s="116"/>
      <c r="AA231" s="117"/>
      <c r="AT231" s="114" t="s">
        <v>131</v>
      </c>
      <c r="AU231" s="114" t="s">
        <v>79</v>
      </c>
      <c r="AV231" s="114" t="s">
        <v>15</v>
      </c>
      <c r="AW231" s="114" t="s">
        <v>96</v>
      </c>
      <c r="AX231" s="114" t="s">
        <v>72</v>
      </c>
      <c r="AY231" s="114" t="s">
        <v>124</v>
      </c>
    </row>
    <row r="232" spans="2:64" s="6" customFormat="1" ht="15.75" customHeight="1">
      <c r="B232" s="118"/>
      <c r="E232" s="119"/>
      <c r="F232" s="174" t="s">
        <v>148</v>
      </c>
      <c r="G232" s="175"/>
      <c r="H232" s="175"/>
      <c r="I232" s="175"/>
      <c r="K232" s="120">
        <v>5</v>
      </c>
      <c r="R232" s="121"/>
      <c r="T232" s="122"/>
      <c r="AA232" s="123"/>
      <c r="AT232" s="119" t="s">
        <v>131</v>
      </c>
      <c r="AU232" s="119" t="s">
        <v>79</v>
      </c>
      <c r="AV232" s="119" t="s">
        <v>79</v>
      </c>
      <c r="AW232" s="119" t="s">
        <v>96</v>
      </c>
      <c r="AX232" s="119" t="s">
        <v>15</v>
      </c>
      <c r="AY232" s="119" t="s">
        <v>124</v>
      </c>
    </row>
    <row r="233" spans="2:64" s="6" customFormat="1" ht="39" customHeight="1">
      <c r="B233" s="18"/>
      <c r="C233" s="105" t="s">
        <v>323</v>
      </c>
      <c r="D233" s="105" t="s">
        <v>125</v>
      </c>
      <c r="E233" s="106" t="s">
        <v>194</v>
      </c>
      <c r="F233" s="180" t="s">
        <v>195</v>
      </c>
      <c r="G233" s="181"/>
      <c r="H233" s="181"/>
      <c r="I233" s="181"/>
      <c r="J233" s="107" t="s">
        <v>136</v>
      </c>
      <c r="K233" s="108">
        <v>0.13</v>
      </c>
      <c r="L233" s="182"/>
      <c r="M233" s="181"/>
      <c r="N233" s="182">
        <f>ROUND($L$233*$K$233,2)</f>
        <v>0</v>
      </c>
      <c r="O233" s="181"/>
      <c r="P233" s="181"/>
      <c r="Q233" s="181"/>
      <c r="R233" s="19"/>
      <c r="T233" s="109"/>
      <c r="U233" s="25" t="s">
        <v>37</v>
      </c>
      <c r="V233" s="110">
        <v>3.379</v>
      </c>
      <c r="W233" s="110">
        <f>$V$233*$K$233</f>
        <v>0.43926999999999999</v>
      </c>
      <c r="X233" s="110">
        <v>0</v>
      </c>
      <c r="Y233" s="110">
        <f>$X$233*$K$233</f>
        <v>0</v>
      </c>
      <c r="Z233" s="110">
        <v>0</v>
      </c>
      <c r="AA233" s="111">
        <f>$Z$233*$K$233</f>
        <v>0</v>
      </c>
      <c r="AR233" s="6" t="s">
        <v>152</v>
      </c>
      <c r="AT233" s="6" t="s">
        <v>125</v>
      </c>
      <c r="AU233" s="6" t="s">
        <v>79</v>
      </c>
      <c r="AY233" s="6" t="s">
        <v>124</v>
      </c>
      <c r="BE233" s="112">
        <f>IF($U$233="základní",$N$233,0)</f>
        <v>0</v>
      </c>
      <c r="BF233" s="112">
        <f>IF($U$233="snížená",$N$233,0)</f>
        <v>0</v>
      </c>
      <c r="BG233" s="112">
        <f>IF($U$233="zákl. přenesená",$N$233,0)</f>
        <v>0</v>
      </c>
      <c r="BH233" s="112">
        <f>IF($U$233="sníž. přenesená",$N$233,0)</f>
        <v>0</v>
      </c>
      <c r="BI233" s="112">
        <f>IF($U$233="nulová",$N$233,0)</f>
        <v>0</v>
      </c>
      <c r="BJ233" s="6" t="s">
        <v>15</v>
      </c>
      <c r="BK233" s="112">
        <f>ROUND($L$233*$K$233,2)</f>
        <v>0</v>
      </c>
      <c r="BL233" s="6" t="s">
        <v>152</v>
      </c>
    </row>
    <row r="234" spans="2:64" s="6" customFormat="1" ht="15.75" customHeight="1">
      <c r="B234" s="118"/>
      <c r="E234" s="119"/>
      <c r="F234" s="174" t="s">
        <v>196</v>
      </c>
      <c r="G234" s="175"/>
      <c r="H234" s="175"/>
      <c r="I234" s="175"/>
      <c r="K234" s="120">
        <v>0.13</v>
      </c>
      <c r="R234" s="121"/>
      <c r="T234" s="122"/>
      <c r="AA234" s="123"/>
      <c r="AT234" s="119" t="s">
        <v>131</v>
      </c>
      <c r="AU234" s="119" t="s">
        <v>79</v>
      </c>
      <c r="AV234" s="119" t="s">
        <v>79</v>
      </c>
      <c r="AW234" s="119" t="s">
        <v>96</v>
      </c>
      <c r="AX234" s="119" t="s">
        <v>15</v>
      </c>
      <c r="AY234" s="119" t="s">
        <v>124</v>
      </c>
    </row>
    <row r="235" spans="2:64" s="6" customFormat="1" ht="15.75" customHeight="1">
      <c r="B235" s="18"/>
      <c r="C235" s="105" t="s">
        <v>324</v>
      </c>
      <c r="D235" s="105" t="s">
        <v>125</v>
      </c>
      <c r="E235" s="106" t="s">
        <v>198</v>
      </c>
      <c r="F235" s="180" t="s">
        <v>199</v>
      </c>
      <c r="G235" s="181"/>
      <c r="H235" s="181"/>
      <c r="I235" s="181"/>
      <c r="J235" s="107" t="s">
        <v>151</v>
      </c>
      <c r="K235" s="108">
        <v>10</v>
      </c>
      <c r="L235" s="182"/>
      <c r="M235" s="181"/>
      <c r="N235" s="182">
        <f>ROUND($L$235*$K$235,2)</f>
        <v>0</v>
      </c>
      <c r="O235" s="181"/>
      <c r="P235" s="181"/>
      <c r="Q235" s="181"/>
      <c r="R235" s="19"/>
      <c r="T235" s="109"/>
      <c r="U235" s="25" t="s">
        <v>37</v>
      </c>
      <c r="V235" s="110">
        <v>0.46500000000000002</v>
      </c>
      <c r="W235" s="110">
        <f>$V$235*$K$235</f>
        <v>4.6500000000000004</v>
      </c>
      <c r="X235" s="110">
        <v>0</v>
      </c>
      <c r="Y235" s="110">
        <f>$X$235*$K$235</f>
        <v>0</v>
      </c>
      <c r="Z235" s="110">
        <v>0</v>
      </c>
      <c r="AA235" s="111">
        <f>$Z$235*$K$235</f>
        <v>0</v>
      </c>
      <c r="AR235" s="6" t="s">
        <v>152</v>
      </c>
      <c r="AT235" s="6" t="s">
        <v>125</v>
      </c>
      <c r="AU235" s="6" t="s">
        <v>79</v>
      </c>
      <c r="AY235" s="6" t="s">
        <v>124</v>
      </c>
      <c r="BE235" s="112">
        <f>IF($U$235="základní",$N$235,0)</f>
        <v>0</v>
      </c>
      <c r="BF235" s="112">
        <f>IF($U$235="snížená",$N$235,0)</f>
        <v>0</v>
      </c>
      <c r="BG235" s="112">
        <f>IF($U$235="zákl. přenesená",$N$235,0)</f>
        <v>0</v>
      </c>
      <c r="BH235" s="112">
        <f>IF($U$235="sníž. přenesená",$N$235,0)</f>
        <v>0</v>
      </c>
      <c r="BI235" s="112">
        <f>IF($U$235="nulová",$N$235,0)</f>
        <v>0</v>
      </c>
      <c r="BJ235" s="6" t="s">
        <v>15</v>
      </c>
      <c r="BK235" s="112">
        <f>ROUND($L$235*$K$235,2)</f>
        <v>0</v>
      </c>
      <c r="BL235" s="6" t="s">
        <v>152</v>
      </c>
    </row>
    <row r="236" spans="2:64" s="6" customFormat="1" ht="15.75" customHeight="1">
      <c r="B236" s="118"/>
      <c r="E236" s="119"/>
      <c r="F236" s="174" t="s">
        <v>20</v>
      </c>
      <c r="G236" s="175"/>
      <c r="H236" s="175"/>
      <c r="I236" s="175"/>
      <c r="K236" s="120">
        <v>10</v>
      </c>
      <c r="R236" s="121"/>
      <c r="T236" s="122"/>
      <c r="AA236" s="123"/>
      <c r="AT236" s="119" t="s">
        <v>131</v>
      </c>
      <c r="AU236" s="119" t="s">
        <v>79</v>
      </c>
      <c r="AV236" s="119" t="s">
        <v>79</v>
      </c>
      <c r="AW236" s="119" t="s">
        <v>96</v>
      </c>
      <c r="AX236" s="119" t="s">
        <v>15</v>
      </c>
      <c r="AY236" s="119" t="s">
        <v>124</v>
      </c>
    </row>
    <row r="237" spans="2:64" s="6" customFormat="1" ht="27" customHeight="1">
      <c r="B237" s="18"/>
      <c r="C237" s="105" t="s">
        <v>325</v>
      </c>
      <c r="D237" s="105" t="s">
        <v>125</v>
      </c>
      <c r="E237" s="106" t="s">
        <v>201</v>
      </c>
      <c r="F237" s="180" t="s">
        <v>202</v>
      </c>
      <c r="G237" s="181"/>
      <c r="H237" s="181"/>
      <c r="I237" s="181"/>
      <c r="J237" s="107" t="s">
        <v>136</v>
      </c>
      <c r="K237" s="108">
        <v>6.6000000000000003E-2</v>
      </c>
      <c r="L237" s="182"/>
      <c r="M237" s="181"/>
      <c r="N237" s="182">
        <f>ROUND($L$237*$K$237,2)</f>
        <v>0</v>
      </c>
      <c r="O237" s="181"/>
      <c r="P237" s="181"/>
      <c r="Q237" s="181"/>
      <c r="R237" s="19"/>
      <c r="T237" s="109"/>
      <c r="U237" s="25" t="s">
        <v>37</v>
      </c>
      <c r="V237" s="110">
        <v>1.47</v>
      </c>
      <c r="W237" s="110">
        <f>$V$237*$K$237</f>
        <v>9.7020000000000009E-2</v>
      </c>
      <c r="X237" s="110">
        <v>0</v>
      </c>
      <c r="Y237" s="110">
        <f>$X$237*$K$237</f>
        <v>0</v>
      </c>
      <c r="Z237" s="110">
        <v>0</v>
      </c>
      <c r="AA237" s="111">
        <f>$Z$237*$K$237</f>
        <v>0</v>
      </c>
      <c r="AR237" s="6" t="s">
        <v>152</v>
      </c>
      <c r="AT237" s="6" t="s">
        <v>125</v>
      </c>
      <c r="AU237" s="6" t="s">
        <v>79</v>
      </c>
      <c r="AY237" s="6" t="s">
        <v>124</v>
      </c>
      <c r="BE237" s="112">
        <f>IF($U$237="základní",$N$237,0)</f>
        <v>0</v>
      </c>
      <c r="BF237" s="112">
        <f>IF($U$237="snížená",$N$237,0)</f>
        <v>0</v>
      </c>
      <c r="BG237" s="112">
        <f>IF($U$237="zákl. přenesená",$N$237,0)</f>
        <v>0</v>
      </c>
      <c r="BH237" s="112">
        <f>IF($U$237="sníž. přenesená",$N$237,0)</f>
        <v>0</v>
      </c>
      <c r="BI237" s="112">
        <f>IF($U$237="nulová",$N$237,0)</f>
        <v>0</v>
      </c>
      <c r="BJ237" s="6" t="s">
        <v>15</v>
      </c>
      <c r="BK237" s="112">
        <f>ROUND($L$237*$K$237,2)</f>
        <v>0</v>
      </c>
      <c r="BL237" s="6" t="s">
        <v>152</v>
      </c>
    </row>
    <row r="238" spans="2:64" s="95" customFormat="1" ht="30.75" customHeight="1">
      <c r="B238" s="96"/>
      <c r="D238" s="104" t="s">
        <v>105</v>
      </c>
      <c r="N238" s="179">
        <f>$BK$238</f>
        <v>0</v>
      </c>
      <c r="O238" s="178"/>
      <c r="P238" s="178"/>
      <c r="Q238" s="178"/>
      <c r="R238" s="99"/>
      <c r="T238" s="100"/>
      <c r="W238" s="101">
        <f>SUM($W$239:$W$279)</f>
        <v>4.9552880000000004</v>
      </c>
      <c r="Y238" s="101">
        <f>SUM($Y$239:$Y$279)</f>
        <v>4.6800000000000001E-3</v>
      </c>
      <c r="AA238" s="102">
        <f>SUM($AA$239:$AA$279)</f>
        <v>6.7000000000000002E-3</v>
      </c>
      <c r="AR238" s="98" t="s">
        <v>79</v>
      </c>
      <c r="AT238" s="98" t="s">
        <v>71</v>
      </c>
      <c r="AU238" s="98" t="s">
        <v>15</v>
      </c>
      <c r="AY238" s="98" t="s">
        <v>124</v>
      </c>
      <c r="BK238" s="103">
        <f>SUM($BK$239:$BK$279)</f>
        <v>0</v>
      </c>
    </row>
    <row r="239" spans="2:64" s="6" customFormat="1" ht="27" customHeight="1">
      <c r="B239" s="18"/>
      <c r="C239" s="105" t="s">
        <v>326</v>
      </c>
      <c r="D239" s="105" t="s">
        <v>125</v>
      </c>
      <c r="E239" s="106" t="s">
        <v>203</v>
      </c>
      <c r="F239" s="180" t="s">
        <v>204</v>
      </c>
      <c r="G239" s="181"/>
      <c r="H239" s="181"/>
      <c r="I239" s="181"/>
      <c r="J239" s="107" t="s">
        <v>151</v>
      </c>
      <c r="K239" s="108">
        <v>2</v>
      </c>
      <c r="L239" s="182"/>
      <c r="M239" s="181"/>
      <c r="N239" s="182">
        <f>ROUND($L$239*$K$239,2)</f>
        <v>0</v>
      </c>
      <c r="O239" s="181"/>
      <c r="P239" s="181"/>
      <c r="Q239" s="181"/>
      <c r="R239" s="19"/>
      <c r="T239" s="109"/>
      <c r="U239" s="25" t="s">
        <v>37</v>
      </c>
      <c r="V239" s="110">
        <v>0.17299999999999999</v>
      </c>
      <c r="W239" s="110">
        <f>$V$239*$K$239</f>
        <v>0.34599999999999997</v>
      </c>
      <c r="X239" s="110">
        <v>0</v>
      </c>
      <c r="Y239" s="110">
        <f>$X$239*$K$239</f>
        <v>0</v>
      </c>
      <c r="Z239" s="110">
        <v>2.1299999999999999E-3</v>
      </c>
      <c r="AA239" s="111">
        <f>$Z$239*$K$239</f>
        <v>4.2599999999999999E-3</v>
      </c>
      <c r="AR239" s="6" t="s">
        <v>152</v>
      </c>
      <c r="AT239" s="6" t="s">
        <v>125</v>
      </c>
      <c r="AU239" s="6" t="s">
        <v>79</v>
      </c>
      <c r="AY239" s="6" t="s">
        <v>124</v>
      </c>
      <c r="BE239" s="112">
        <f>IF($U$239="základní",$N$239,0)</f>
        <v>0</v>
      </c>
      <c r="BF239" s="112">
        <f>IF($U$239="snížená",$N$239,0)</f>
        <v>0</v>
      </c>
      <c r="BG239" s="112">
        <f>IF($U$239="zákl. přenesená",$N$239,0)</f>
        <v>0</v>
      </c>
      <c r="BH239" s="112">
        <f>IF($U$239="sníž. přenesená",$N$239,0)</f>
        <v>0</v>
      </c>
      <c r="BI239" s="112">
        <f>IF($U$239="nulová",$N$239,0)</f>
        <v>0</v>
      </c>
      <c r="BJ239" s="6" t="s">
        <v>15</v>
      </c>
      <c r="BK239" s="112">
        <f>ROUND($L$239*$K$239,2)</f>
        <v>0</v>
      </c>
      <c r="BL239" s="6" t="s">
        <v>152</v>
      </c>
    </row>
    <row r="240" spans="2:64" s="6" customFormat="1" ht="27" customHeight="1">
      <c r="B240" s="18"/>
      <c r="C240" s="105" t="s">
        <v>327</v>
      </c>
      <c r="D240" s="105" t="s">
        <v>125</v>
      </c>
      <c r="E240" s="106" t="s">
        <v>206</v>
      </c>
      <c r="F240" s="180" t="s">
        <v>207</v>
      </c>
      <c r="G240" s="181"/>
      <c r="H240" s="181"/>
      <c r="I240" s="181"/>
      <c r="J240" s="107" t="s">
        <v>167</v>
      </c>
      <c r="K240" s="108">
        <v>2</v>
      </c>
      <c r="L240" s="182"/>
      <c r="M240" s="181"/>
      <c r="N240" s="182">
        <f>ROUND($L$240*$K$240,2)</f>
        <v>0</v>
      </c>
      <c r="O240" s="181"/>
      <c r="P240" s="181"/>
      <c r="Q240" s="181"/>
      <c r="R240" s="19"/>
      <c r="T240" s="109"/>
      <c r="U240" s="25" t="s">
        <v>37</v>
      </c>
      <c r="V240" s="110">
        <v>0.24399999999999999</v>
      </c>
      <c r="W240" s="110">
        <f>$V$240*$K$240</f>
        <v>0.48799999999999999</v>
      </c>
      <c r="X240" s="110">
        <v>4.0000000000000003E-5</v>
      </c>
      <c r="Y240" s="110">
        <f>$X$240*$K$240</f>
        <v>8.0000000000000007E-5</v>
      </c>
      <c r="Z240" s="110">
        <v>0</v>
      </c>
      <c r="AA240" s="111">
        <f>$Z$240*$K$240</f>
        <v>0</v>
      </c>
      <c r="AR240" s="6" t="s">
        <v>152</v>
      </c>
      <c r="AT240" s="6" t="s">
        <v>125</v>
      </c>
      <c r="AU240" s="6" t="s">
        <v>79</v>
      </c>
      <c r="AY240" s="6" t="s">
        <v>124</v>
      </c>
      <c r="BE240" s="112">
        <f>IF($U$240="základní",$N$240,0)</f>
        <v>0</v>
      </c>
      <c r="BF240" s="112">
        <f>IF($U$240="snížená",$N$240,0)</f>
        <v>0</v>
      </c>
      <c r="BG240" s="112">
        <f>IF($U$240="zákl. přenesená",$N$240,0)</f>
        <v>0</v>
      </c>
      <c r="BH240" s="112">
        <f>IF($U$240="sníž. přenesená",$N$240,0)</f>
        <v>0</v>
      </c>
      <c r="BI240" s="112">
        <f>IF($U$240="nulová",$N$240,0)</f>
        <v>0</v>
      </c>
      <c r="BJ240" s="6" t="s">
        <v>15</v>
      </c>
      <c r="BK240" s="112">
        <f>ROUND($L$240*$K$240,2)</f>
        <v>0</v>
      </c>
      <c r="BL240" s="6" t="s">
        <v>152</v>
      </c>
    </row>
    <row r="241" spans="2:64" s="6" customFormat="1" ht="15.75" customHeight="1">
      <c r="B241" s="113"/>
      <c r="E241" s="114"/>
      <c r="F241" s="183" t="s">
        <v>208</v>
      </c>
      <c r="G241" s="184"/>
      <c r="H241" s="184"/>
      <c r="I241" s="184"/>
      <c r="K241" s="114"/>
      <c r="R241" s="115"/>
      <c r="T241" s="116"/>
      <c r="AA241" s="117"/>
      <c r="AT241" s="114" t="s">
        <v>131</v>
      </c>
      <c r="AU241" s="114" t="s">
        <v>79</v>
      </c>
      <c r="AV241" s="114" t="s">
        <v>15</v>
      </c>
      <c r="AW241" s="114" t="s">
        <v>96</v>
      </c>
      <c r="AX241" s="114" t="s">
        <v>72</v>
      </c>
      <c r="AY241" s="114" t="s">
        <v>124</v>
      </c>
    </row>
    <row r="242" spans="2:64" s="6" customFormat="1" ht="15.75" customHeight="1">
      <c r="B242" s="118"/>
      <c r="E242" s="119"/>
      <c r="F242" s="174" t="s">
        <v>79</v>
      </c>
      <c r="G242" s="175"/>
      <c r="H242" s="175"/>
      <c r="I242" s="175"/>
      <c r="K242" s="120">
        <v>2</v>
      </c>
      <c r="R242" s="121"/>
      <c r="T242" s="122"/>
      <c r="AA242" s="123"/>
      <c r="AT242" s="119" t="s">
        <v>131</v>
      </c>
      <c r="AU242" s="119" t="s">
        <v>79</v>
      </c>
      <c r="AV242" s="119" t="s">
        <v>79</v>
      </c>
      <c r="AW242" s="119" t="s">
        <v>96</v>
      </c>
      <c r="AX242" s="119" t="s">
        <v>15</v>
      </c>
      <c r="AY242" s="119" t="s">
        <v>124</v>
      </c>
    </row>
    <row r="243" spans="2:64" s="6" customFormat="1" ht="27" customHeight="1">
      <c r="B243" s="18"/>
      <c r="C243" s="124" t="s">
        <v>328</v>
      </c>
      <c r="D243" s="124" t="s">
        <v>133</v>
      </c>
      <c r="E243" s="125" t="s">
        <v>210</v>
      </c>
      <c r="F243" s="187" t="s">
        <v>211</v>
      </c>
      <c r="G243" s="188"/>
      <c r="H243" s="188"/>
      <c r="I243" s="188"/>
      <c r="J243" s="126" t="s">
        <v>151</v>
      </c>
      <c r="K243" s="127">
        <v>1</v>
      </c>
      <c r="L243" s="189"/>
      <c r="M243" s="188"/>
      <c r="N243" s="189">
        <f>ROUND($L$243*$K$243,2)</f>
        <v>0</v>
      </c>
      <c r="O243" s="181"/>
      <c r="P243" s="181"/>
      <c r="Q243" s="181"/>
      <c r="R243" s="19"/>
      <c r="T243" s="109"/>
      <c r="U243" s="25" t="s">
        <v>37</v>
      </c>
      <c r="V243" s="110">
        <v>0</v>
      </c>
      <c r="W243" s="110">
        <f>$V$243*$K$243</f>
        <v>0</v>
      </c>
      <c r="X243" s="110">
        <v>1.4999999999999999E-4</v>
      </c>
      <c r="Y243" s="110">
        <f>$X$243*$K$243</f>
        <v>1.4999999999999999E-4</v>
      </c>
      <c r="Z243" s="110">
        <v>0</v>
      </c>
      <c r="AA243" s="111">
        <f>$Z$243*$K$243</f>
        <v>0</v>
      </c>
      <c r="AR243" s="6" t="s">
        <v>156</v>
      </c>
      <c r="AT243" s="6" t="s">
        <v>133</v>
      </c>
      <c r="AU243" s="6" t="s">
        <v>79</v>
      </c>
      <c r="AY243" s="6" t="s">
        <v>124</v>
      </c>
      <c r="BE243" s="112">
        <f>IF($U$243="základní",$N$243,0)</f>
        <v>0</v>
      </c>
      <c r="BF243" s="112">
        <f>IF($U$243="snížená",$N$243,0)</f>
        <v>0</v>
      </c>
      <c r="BG243" s="112">
        <f>IF($U$243="zákl. přenesená",$N$243,0)</f>
        <v>0</v>
      </c>
      <c r="BH243" s="112">
        <f>IF($U$243="sníž. přenesená",$N$243,0)</f>
        <v>0</v>
      </c>
      <c r="BI243" s="112">
        <f>IF($U$243="nulová",$N$243,0)</f>
        <v>0</v>
      </c>
      <c r="BJ243" s="6" t="s">
        <v>15</v>
      </c>
      <c r="BK243" s="112">
        <f>ROUND($L$243*$K$243,2)</f>
        <v>0</v>
      </c>
      <c r="BL243" s="6" t="s">
        <v>152</v>
      </c>
    </row>
    <row r="244" spans="2:64" s="6" customFormat="1" ht="15.75" customHeight="1">
      <c r="B244" s="113"/>
      <c r="E244" s="114"/>
      <c r="F244" s="183" t="s">
        <v>212</v>
      </c>
      <c r="G244" s="184"/>
      <c r="H244" s="184"/>
      <c r="I244" s="184"/>
      <c r="K244" s="114"/>
      <c r="R244" s="115"/>
      <c r="T244" s="116"/>
      <c r="AA244" s="117"/>
      <c r="AT244" s="114" t="s">
        <v>131</v>
      </c>
      <c r="AU244" s="114" t="s">
        <v>79</v>
      </c>
      <c r="AV244" s="114" t="s">
        <v>15</v>
      </c>
      <c r="AW244" s="114" t="s">
        <v>96</v>
      </c>
      <c r="AX244" s="114" t="s">
        <v>72</v>
      </c>
      <c r="AY244" s="114" t="s">
        <v>124</v>
      </c>
    </row>
    <row r="245" spans="2:64" s="6" customFormat="1" ht="15.75" customHeight="1">
      <c r="B245" s="118"/>
      <c r="E245" s="119"/>
      <c r="F245" s="174" t="s">
        <v>15</v>
      </c>
      <c r="G245" s="175"/>
      <c r="H245" s="175"/>
      <c r="I245" s="175"/>
      <c r="K245" s="120">
        <v>1</v>
      </c>
      <c r="R245" s="121"/>
      <c r="T245" s="122"/>
      <c r="AA245" s="123"/>
      <c r="AT245" s="119" t="s">
        <v>131</v>
      </c>
      <c r="AU245" s="119" t="s">
        <v>79</v>
      </c>
      <c r="AV245" s="119" t="s">
        <v>79</v>
      </c>
      <c r="AW245" s="119" t="s">
        <v>96</v>
      </c>
      <c r="AX245" s="119" t="s">
        <v>15</v>
      </c>
      <c r="AY245" s="119" t="s">
        <v>124</v>
      </c>
    </row>
    <row r="246" spans="2:64" s="6" customFormat="1" ht="27" customHeight="1">
      <c r="B246" s="18"/>
      <c r="C246" s="124" t="s">
        <v>329</v>
      </c>
      <c r="D246" s="124" t="s">
        <v>133</v>
      </c>
      <c r="E246" s="125" t="s">
        <v>330</v>
      </c>
      <c r="F246" s="187" t="s">
        <v>331</v>
      </c>
      <c r="G246" s="188"/>
      <c r="H246" s="188"/>
      <c r="I246" s="188"/>
      <c r="J246" s="126" t="s">
        <v>151</v>
      </c>
      <c r="K246" s="127">
        <v>1</v>
      </c>
      <c r="L246" s="189"/>
      <c r="M246" s="188"/>
      <c r="N246" s="189">
        <f>ROUND($L$246*$K$246,2)</f>
        <v>0</v>
      </c>
      <c r="O246" s="181"/>
      <c r="P246" s="181"/>
      <c r="Q246" s="181"/>
      <c r="R246" s="19"/>
      <c r="T246" s="109"/>
      <c r="U246" s="25" t="s">
        <v>37</v>
      </c>
      <c r="V246" s="110">
        <v>0</v>
      </c>
      <c r="W246" s="110">
        <f>$V$246*$K$246</f>
        <v>0</v>
      </c>
      <c r="X246" s="110">
        <v>1.7000000000000001E-4</v>
      </c>
      <c r="Y246" s="110">
        <f>$X$246*$K$246</f>
        <v>1.7000000000000001E-4</v>
      </c>
      <c r="Z246" s="110">
        <v>0</v>
      </c>
      <c r="AA246" s="111">
        <f>$Z$246*$K$246</f>
        <v>0</v>
      </c>
      <c r="AR246" s="6" t="s">
        <v>156</v>
      </c>
      <c r="AT246" s="6" t="s">
        <v>133</v>
      </c>
      <c r="AU246" s="6" t="s">
        <v>79</v>
      </c>
      <c r="AY246" s="6" t="s">
        <v>124</v>
      </c>
      <c r="BE246" s="112">
        <f>IF($U$246="základní",$N$246,0)</f>
        <v>0</v>
      </c>
      <c r="BF246" s="112">
        <f>IF($U$246="snížená",$N$246,0)</f>
        <v>0</v>
      </c>
      <c r="BG246" s="112">
        <f>IF($U$246="zákl. přenesená",$N$246,0)</f>
        <v>0</v>
      </c>
      <c r="BH246" s="112">
        <f>IF($U$246="sníž. přenesená",$N$246,0)</f>
        <v>0</v>
      </c>
      <c r="BI246" s="112">
        <f>IF($U$246="nulová",$N$246,0)</f>
        <v>0</v>
      </c>
      <c r="BJ246" s="6" t="s">
        <v>15</v>
      </c>
      <c r="BK246" s="112">
        <f>ROUND($L$246*$K$246,2)</f>
        <v>0</v>
      </c>
      <c r="BL246" s="6" t="s">
        <v>152</v>
      </c>
    </row>
    <row r="247" spans="2:64" s="6" customFormat="1" ht="15.75" customHeight="1">
      <c r="B247" s="113"/>
      <c r="E247" s="114"/>
      <c r="F247" s="183" t="s">
        <v>212</v>
      </c>
      <c r="G247" s="184"/>
      <c r="H247" s="184"/>
      <c r="I247" s="184"/>
      <c r="K247" s="114"/>
      <c r="R247" s="115"/>
      <c r="T247" s="116"/>
      <c r="AA247" s="117"/>
      <c r="AT247" s="114" t="s">
        <v>131</v>
      </c>
      <c r="AU247" s="114" t="s">
        <v>79</v>
      </c>
      <c r="AV247" s="114" t="s">
        <v>15</v>
      </c>
      <c r="AW247" s="114" t="s">
        <v>96</v>
      </c>
      <c r="AX247" s="114" t="s">
        <v>72</v>
      </c>
      <c r="AY247" s="114" t="s">
        <v>124</v>
      </c>
    </row>
    <row r="248" spans="2:64" s="6" customFormat="1" ht="15.75" customHeight="1">
      <c r="B248" s="118"/>
      <c r="E248" s="119"/>
      <c r="F248" s="174" t="s">
        <v>15</v>
      </c>
      <c r="G248" s="175"/>
      <c r="H248" s="175"/>
      <c r="I248" s="175"/>
      <c r="K248" s="120">
        <v>1</v>
      </c>
      <c r="R248" s="121"/>
      <c r="T248" s="122"/>
      <c r="AA248" s="123"/>
      <c r="AT248" s="119" t="s">
        <v>131</v>
      </c>
      <c r="AU248" s="119" t="s">
        <v>79</v>
      </c>
      <c r="AV248" s="119" t="s">
        <v>79</v>
      </c>
      <c r="AW248" s="119" t="s">
        <v>96</v>
      </c>
      <c r="AX248" s="119" t="s">
        <v>15</v>
      </c>
      <c r="AY248" s="119" t="s">
        <v>124</v>
      </c>
    </row>
    <row r="249" spans="2:64" s="6" customFormat="1" ht="27" customHeight="1">
      <c r="B249" s="18"/>
      <c r="C249" s="105" t="s">
        <v>332</v>
      </c>
      <c r="D249" s="105" t="s">
        <v>125</v>
      </c>
      <c r="E249" s="106" t="s">
        <v>214</v>
      </c>
      <c r="F249" s="180" t="s">
        <v>215</v>
      </c>
      <c r="G249" s="181"/>
      <c r="H249" s="181"/>
      <c r="I249" s="181"/>
      <c r="J249" s="107" t="s">
        <v>151</v>
      </c>
      <c r="K249" s="108">
        <v>2</v>
      </c>
      <c r="L249" s="182"/>
      <c r="M249" s="181"/>
      <c r="N249" s="182">
        <f>ROUND($L$249*$K$249,2)</f>
        <v>0</v>
      </c>
      <c r="O249" s="181"/>
      <c r="P249" s="181"/>
      <c r="Q249" s="181"/>
      <c r="R249" s="19"/>
      <c r="T249" s="109"/>
      <c r="U249" s="25" t="s">
        <v>37</v>
      </c>
      <c r="V249" s="110">
        <v>0.52900000000000003</v>
      </c>
      <c r="W249" s="110">
        <f>$V$249*$K$249</f>
        <v>1.0580000000000001</v>
      </c>
      <c r="X249" s="110">
        <v>6.6E-4</v>
      </c>
      <c r="Y249" s="110">
        <f>$X$249*$K$249</f>
        <v>1.32E-3</v>
      </c>
      <c r="Z249" s="110">
        <v>0</v>
      </c>
      <c r="AA249" s="111">
        <f>$Z$249*$K$249</f>
        <v>0</v>
      </c>
      <c r="AR249" s="6" t="s">
        <v>152</v>
      </c>
      <c r="AT249" s="6" t="s">
        <v>125</v>
      </c>
      <c r="AU249" s="6" t="s">
        <v>79</v>
      </c>
      <c r="AY249" s="6" t="s">
        <v>124</v>
      </c>
      <c r="BE249" s="112">
        <f>IF($U$249="základní",$N$249,0)</f>
        <v>0</v>
      </c>
      <c r="BF249" s="112">
        <f>IF($U$249="snížená",$N$249,0)</f>
        <v>0</v>
      </c>
      <c r="BG249" s="112">
        <f>IF($U$249="zákl. přenesená",$N$249,0)</f>
        <v>0</v>
      </c>
      <c r="BH249" s="112">
        <f>IF($U$249="sníž. přenesená",$N$249,0)</f>
        <v>0</v>
      </c>
      <c r="BI249" s="112">
        <f>IF($U$249="nulová",$N$249,0)</f>
        <v>0</v>
      </c>
      <c r="BJ249" s="6" t="s">
        <v>15</v>
      </c>
      <c r="BK249" s="112">
        <f>ROUND($L$249*$K$249,2)</f>
        <v>0</v>
      </c>
      <c r="BL249" s="6" t="s">
        <v>152</v>
      </c>
    </row>
    <row r="250" spans="2:64" s="6" customFormat="1" ht="15.75" customHeight="1">
      <c r="B250" s="113"/>
      <c r="E250" s="114"/>
      <c r="F250" s="183" t="s">
        <v>216</v>
      </c>
      <c r="G250" s="184"/>
      <c r="H250" s="184"/>
      <c r="I250" s="184"/>
      <c r="K250" s="114"/>
      <c r="R250" s="115"/>
      <c r="T250" s="116"/>
      <c r="AA250" s="117"/>
      <c r="AT250" s="114" t="s">
        <v>131</v>
      </c>
      <c r="AU250" s="114" t="s">
        <v>79</v>
      </c>
      <c r="AV250" s="114" t="s">
        <v>15</v>
      </c>
      <c r="AW250" s="114" t="s">
        <v>96</v>
      </c>
      <c r="AX250" s="114" t="s">
        <v>72</v>
      </c>
      <c r="AY250" s="114" t="s">
        <v>124</v>
      </c>
    </row>
    <row r="251" spans="2:64" s="6" customFormat="1" ht="15.75" customHeight="1">
      <c r="B251" s="118"/>
      <c r="E251" s="119"/>
      <c r="F251" s="174" t="s">
        <v>333</v>
      </c>
      <c r="G251" s="175"/>
      <c r="H251" s="175"/>
      <c r="I251" s="175"/>
      <c r="K251" s="120">
        <v>1.9550000000000001</v>
      </c>
      <c r="R251" s="121"/>
      <c r="T251" s="122"/>
      <c r="AA251" s="123"/>
      <c r="AT251" s="119" t="s">
        <v>131</v>
      </c>
      <c r="AU251" s="119" t="s">
        <v>79</v>
      </c>
      <c r="AV251" s="119" t="s">
        <v>79</v>
      </c>
      <c r="AW251" s="119" t="s">
        <v>96</v>
      </c>
      <c r="AX251" s="119" t="s">
        <v>72</v>
      </c>
      <c r="AY251" s="119" t="s">
        <v>124</v>
      </c>
    </row>
    <row r="252" spans="2:64" s="6" customFormat="1" ht="15.75" customHeight="1">
      <c r="B252" s="128"/>
      <c r="E252" s="129"/>
      <c r="F252" s="185" t="s">
        <v>139</v>
      </c>
      <c r="G252" s="186"/>
      <c r="H252" s="186"/>
      <c r="I252" s="186"/>
      <c r="K252" s="130">
        <v>1.9550000000000001</v>
      </c>
      <c r="R252" s="131"/>
      <c r="T252" s="132"/>
      <c r="AA252" s="133"/>
      <c r="AT252" s="129" t="s">
        <v>131</v>
      </c>
      <c r="AU252" s="129" t="s">
        <v>79</v>
      </c>
      <c r="AV252" s="129" t="s">
        <v>129</v>
      </c>
      <c r="AW252" s="129" t="s">
        <v>96</v>
      </c>
      <c r="AX252" s="129" t="s">
        <v>72</v>
      </c>
      <c r="AY252" s="129" t="s">
        <v>124</v>
      </c>
    </row>
    <row r="253" spans="2:64" s="6" customFormat="1" ht="15.75" customHeight="1">
      <c r="B253" s="118"/>
      <c r="E253" s="119"/>
      <c r="F253" s="174" t="s">
        <v>79</v>
      </c>
      <c r="G253" s="175"/>
      <c r="H253" s="175"/>
      <c r="I253" s="175"/>
      <c r="K253" s="120">
        <v>2</v>
      </c>
      <c r="R253" s="121"/>
      <c r="T253" s="122"/>
      <c r="AA253" s="123"/>
      <c r="AT253" s="119" t="s">
        <v>131</v>
      </c>
      <c r="AU253" s="119" t="s">
        <v>79</v>
      </c>
      <c r="AV253" s="119" t="s">
        <v>79</v>
      </c>
      <c r="AW253" s="119" t="s">
        <v>96</v>
      </c>
      <c r="AX253" s="119" t="s">
        <v>15</v>
      </c>
      <c r="AY253" s="119" t="s">
        <v>124</v>
      </c>
    </row>
    <row r="254" spans="2:64" s="6" customFormat="1" ht="27" customHeight="1">
      <c r="B254" s="18"/>
      <c r="C254" s="105" t="s">
        <v>334</v>
      </c>
      <c r="D254" s="105" t="s">
        <v>125</v>
      </c>
      <c r="E254" s="106" t="s">
        <v>335</v>
      </c>
      <c r="F254" s="180" t="s">
        <v>336</v>
      </c>
      <c r="G254" s="181"/>
      <c r="H254" s="181"/>
      <c r="I254" s="181"/>
      <c r="J254" s="107" t="s">
        <v>151</v>
      </c>
      <c r="K254" s="108">
        <v>2</v>
      </c>
      <c r="L254" s="182"/>
      <c r="M254" s="181"/>
      <c r="N254" s="182">
        <f>ROUND($L$254*$K$254,2)</f>
        <v>0</v>
      </c>
      <c r="O254" s="181"/>
      <c r="P254" s="181"/>
      <c r="Q254" s="181"/>
      <c r="R254" s="19"/>
      <c r="T254" s="109"/>
      <c r="U254" s="25" t="s">
        <v>37</v>
      </c>
      <c r="V254" s="110">
        <v>0.52900000000000003</v>
      </c>
      <c r="W254" s="110">
        <f>$V$254*$K$254</f>
        <v>1.0580000000000001</v>
      </c>
      <c r="X254" s="110">
        <v>7.7999999999999999E-4</v>
      </c>
      <c r="Y254" s="110">
        <f>$X$254*$K$254</f>
        <v>1.56E-3</v>
      </c>
      <c r="Z254" s="110">
        <v>0</v>
      </c>
      <c r="AA254" s="111">
        <f>$Z$254*$K$254</f>
        <v>0</v>
      </c>
      <c r="AR254" s="6" t="s">
        <v>152</v>
      </c>
      <c r="AT254" s="6" t="s">
        <v>125</v>
      </c>
      <c r="AU254" s="6" t="s">
        <v>79</v>
      </c>
      <c r="AY254" s="6" t="s">
        <v>124</v>
      </c>
      <c r="BE254" s="112">
        <f>IF($U$254="základní",$N$254,0)</f>
        <v>0</v>
      </c>
      <c r="BF254" s="112">
        <f>IF($U$254="snížená",$N$254,0)</f>
        <v>0</v>
      </c>
      <c r="BG254" s="112">
        <f>IF($U$254="zákl. přenesená",$N$254,0)</f>
        <v>0</v>
      </c>
      <c r="BH254" s="112">
        <f>IF($U$254="sníž. přenesená",$N$254,0)</f>
        <v>0</v>
      </c>
      <c r="BI254" s="112">
        <f>IF($U$254="nulová",$N$254,0)</f>
        <v>0</v>
      </c>
      <c r="BJ254" s="6" t="s">
        <v>15</v>
      </c>
      <c r="BK254" s="112">
        <f>ROUND($L$254*$K$254,2)</f>
        <v>0</v>
      </c>
      <c r="BL254" s="6" t="s">
        <v>152</v>
      </c>
    </row>
    <row r="255" spans="2:64" s="6" customFormat="1" ht="15.75" customHeight="1">
      <c r="B255" s="113"/>
      <c r="E255" s="114"/>
      <c r="F255" s="183" t="s">
        <v>216</v>
      </c>
      <c r="G255" s="184"/>
      <c r="H255" s="184"/>
      <c r="I255" s="184"/>
      <c r="K255" s="114"/>
      <c r="R255" s="115"/>
      <c r="T255" s="116"/>
      <c r="AA255" s="117"/>
      <c r="AT255" s="114" t="s">
        <v>131</v>
      </c>
      <c r="AU255" s="114" t="s">
        <v>79</v>
      </c>
      <c r="AV255" s="114" t="s">
        <v>15</v>
      </c>
      <c r="AW255" s="114" t="s">
        <v>96</v>
      </c>
      <c r="AX255" s="114" t="s">
        <v>72</v>
      </c>
      <c r="AY255" s="114" t="s">
        <v>124</v>
      </c>
    </row>
    <row r="256" spans="2:64" s="6" customFormat="1" ht="15.75" customHeight="1">
      <c r="B256" s="118"/>
      <c r="E256" s="119"/>
      <c r="F256" s="174" t="s">
        <v>333</v>
      </c>
      <c r="G256" s="175"/>
      <c r="H256" s="175"/>
      <c r="I256" s="175"/>
      <c r="K256" s="120">
        <v>1.9550000000000001</v>
      </c>
      <c r="R256" s="121"/>
      <c r="T256" s="122"/>
      <c r="AA256" s="123"/>
      <c r="AT256" s="119" t="s">
        <v>131</v>
      </c>
      <c r="AU256" s="119" t="s">
        <v>79</v>
      </c>
      <c r="AV256" s="119" t="s">
        <v>79</v>
      </c>
      <c r="AW256" s="119" t="s">
        <v>96</v>
      </c>
      <c r="AX256" s="119" t="s">
        <v>72</v>
      </c>
      <c r="AY256" s="119" t="s">
        <v>124</v>
      </c>
    </row>
    <row r="257" spans="2:64" s="6" customFormat="1" ht="15.75" customHeight="1">
      <c r="B257" s="128"/>
      <c r="E257" s="129"/>
      <c r="F257" s="185" t="s">
        <v>139</v>
      </c>
      <c r="G257" s="186"/>
      <c r="H257" s="186"/>
      <c r="I257" s="186"/>
      <c r="K257" s="130">
        <v>1.9550000000000001</v>
      </c>
      <c r="R257" s="131"/>
      <c r="T257" s="132"/>
      <c r="AA257" s="133"/>
      <c r="AT257" s="129" t="s">
        <v>131</v>
      </c>
      <c r="AU257" s="129" t="s">
        <v>79</v>
      </c>
      <c r="AV257" s="129" t="s">
        <v>129</v>
      </c>
      <c r="AW257" s="129" t="s">
        <v>96</v>
      </c>
      <c r="AX257" s="129" t="s">
        <v>72</v>
      </c>
      <c r="AY257" s="129" t="s">
        <v>124</v>
      </c>
    </row>
    <row r="258" spans="2:64" s="6" customFormat="1" ht="15.75" customHeight="1">
      <c r="B258" s="118"/>
      <c r="E258" s="119"/>
      <c r="F258" s="174" t="s">
        <v>79</v>
      </c>
      <c r="G258" s="175"/>
      <c r="H258" s="175"/>
      <c r="I258" s="175"/>
      <c r="K258" s="120">
        <v>2</v>
      </c>
      <c r="R258" s="121"/>
      <c r="T258" s="122"/>
      <c r="AA258" s="123"/>
      <c r="AT258" s="119" t="s">
        <v>131</v>
      </c>
      <c r="AU258" s="119" t="s">
        <v>79</v>
      </c>
      <c r="AV258" s="119" t="s">
        <v>79</v>
      </c>
      <c r="AW258" s="119" t="s">
        <v>96</v>
      </c>
      <c r="AX258" s="119" t="s">
        <v>15</v>
      </c>
      <c r="AY258" s="119" t="s">
        <v>124</v>
      </c>
    </row>
    <row r="259" spans="2:64" s="6" customFormat="1" ht="39" customHeight="1">
      <c r="B259" s="18"/>
      <c r="C259" s="105" t="s">
        <v>337</v>
      </c>
      <c r="D259" s="105" t="s">
        <v>125</v>
      </c>
      <c r="E259" s="106" t="s">
        <v>219</v>
      </c>
      <c r="F259" s="180" t="s">
        <v>220</v>
      </c>
      <c r="G259" s="181"/>
      <c r="H259" s="181"/>
      <c r="I259" s="181"/>
      <c r="J259" s="107" t="s">
        <v>151</v>
      </c>
      <c r="K259" s="108">
        <v>2</v>
      </c>
      <c r="L259" s="182"/>
      <c r="M259" s="181"/>
      <c r="N259" s="182">
        <f>ROUND($L$259*$K$259,2)</f>
        <v>0</v>
      </c>
      <c r="O259" s="181"/>
      <c r="P259" s="181"/>
      <c r="Q259" s="181"/>
      <c r="R259" s="19"/>
      <c r="T259" s="109"/>
      <c r="U259" s="25" t="s">
        <v>37</v>
      </c>
      <c r="V259" s="110">
        <v>0.10299999999999999</v>
      </c>
      <c r="W259" s="110">
        <f>$V$259*$K$259</f>
        <v>0.20599999999999999</v>
      </c>
      <c r="X259" s="110">
        <v>5.0000000000000002E-5</v>
      </c>
      <c r="Y259" s="110">
        <f>$X$259*$K$259</f>
        <v>1E-4</v>
      </c>
      <c r="Z259" s="110">
        <v>0</v>
      </c>
      <c r="AA259" s="111">
        <f>$Z$259*$K$259</f>
        <v>0</v>
      </c>
      <c r="AR259" s="6" t="s">
        <v>152</v>
      </c>
      <c r="AT259" s="6" t="s">
        <v>125</v>
      </c>
      <c r="AU259" s="6" t="s">
        <v>79</v>
      </c>
      <c r="AY259" s="6" t="s">
        <v>124</v>
      </c>
      <c r="BE259" s="112">
        <f>IF($U$259="základní",$N$259,0)</f>
        <v>0</v>
      </c>
      <c r="BF259" s="112">
        <f>IF($U$259="snížená",$N$259,0)</f>
        <v>0</v>
      </c>
      <c r="BG259" s="112">
        <f>IF($U$259="zákl. přenesená",$N$259,0)</f>
        <v>0</v>
      </c>
      <c r="BH259" s="112">
        <f>IF($U$259="sníž. přenesená",$N$259,0)</f>
        <v>0</v>
      </c>
      <c r="BI259" s="112">
        <f>IF($U$259="nulová",$N$259,0)</f>
        <v>0</v>
      </c>
      <c r="BJ259" s="6" t="s">
        <v>15</v>
      </c>
      <c r="BK259" s="112">
        <f>ROUND($L$259*$K$259,2)</f>
        <v>0</v>
      </c>
      <c r="BL259" s="6" t="s">
        <v>152</v>
      </c>
    </row>
    <row r="260" spans="2:64" s="6" customFormat="1" ht="15.75" customHeight="1">
      <c r="B260" s="113"/>
      <c r="E260" s="114"/>
      <c r="F260" s="183" t="s">
        <v>338</v>
      </c>
      <c r="G260" s="184"/>
      <c r="H260" s="184"/>
      <c r="I260" s="184"/>
      <c r="K260" s="114"/>
      <c r="R260" s="115"/>
      <c r="T260" s="116"/>
      <c r="AA260" s="117"/>
      <c r="AT260" s="114" t="s">
        <v>131</v>
      </c>
      <c r="AU260" s="114" t="s">
        <v>79</v>
      </c>
      <c r="AV260" s="114" t="s">
        <v>15</v>
      </c>
      <c r="AW260" s="114" t="s">
        <v>96</v>
      </c>
      <c r="AX260" s="114" t="s">
        <v>72</v>
      </c>
      <c r="AY260" s="114" t="s">
        <v>124</v>
      </c>
    </row>
    <row r="261" spans="2:64" s="6" customFormat="1" ht="15.75" customHeight="1">
      <c r="B261" s="118"/>
      <c r="E261" s="119"/>
      <c r="F261" s="174" t="s">
        <v>79</v>
      </c>
      <c r="G261" s="175"/>
      <c r="H261" s="175"/>
      <c r="I261" s="175"/>
      <c r="K261" s="120">
        <v>2</v>
      </c>
      <c r="R261" s="121"/>
      <c r="T261" s="122"/>
      <c r="AA261" s="123"/>
      <c r="AT261" s="119" t="s">
        <v>131</v>
      </c>
      <c r="AU261" s="119" t="s">
        <v>79</v>
      </c>
      <c r="AV261" s="119" t="s">
        <v>79</v>
      </c>
      <c r="AW261" s="119" t="s">
        <v>96</v>
      </c>
      <c r="AX261" s="119" t="s">
        <v>15</v>
      </c>
      <c r="AY261" s="119" t="s">
        <v>124</v>
      </c>
    </row>
    <row r="262" spans="2:64" s="6" customFormat="1" ht="39" customHeight="1">
      <c r="B262" s="18"/>
      <c r="C262" s="105" t="s">
        <v>339</v>
      </c>
      <c r="D262" s="105" t="s">
        <v>125</v>
      </c>
      <c r="E262" s="106" t="s">
        <v>340</v>
      </c>
      <c r="F262" s="180" t="s">
        <v>341</v>
      </c>
      <c r="G262" s="181"/>
      <c r="H262" s="181"/>
      <c r="I262" s="181"/>
      <c r="J262" s="107" t="s">
        <v>151</v>
      </c>
      <c r="K262" s="108">
        <v>2</v>
      </c>
      <c r="L262" s="182"/>
      <c r="M262" s="181"/>
      <c r="N262" s="182">
        <f>ROUND($L$262*$K$262,2)</f>
        <v>0</v>
      </c>
      <c r="O262" s="181"/>
      <c r="P262" s="181"/>
      <c r="Q262" s="181"/>
      <c r="R262" s="19"/>
      <c r="T262" s="109"/>
      <c r="U262" s="25" t="s">
        <v>37</v>
      </c>
      <c r="V262" s="110">
        <v>0.11799999999999999</v>
      </c>
      <c r="W262" s="110">
        <f>$V$262*$K$262</f>
        <v>0.23599999999999999</v>
      </c>
      <c r="X262" s="110">
        <v>1.9000000000000001E-4</v>
      </c>
      <c r="Y262" s="110">
        <f>$X$262*$K$262</f>
        <v>3.8000000000000002E-4</v>
      </c>
      <c r="Z262" s="110">
        <v>0</v>
      </c>
      <c r="AA262" s="111">
        <f>$Z$262*$K$262</f>
        <v>0</v>
      </c>
      <c r="AR262" s="6" t="s">
        <v>152</v>
      </c>
      <c r="AT262" s="6" t="s">
        <v>125</v>
      </c>
      <c r="AU262" s="6" t="s">
        <v>79</v>
      </c>
      <c r="AY262" s="6" t="s">
        <v>124</v>
      </c>
      <c r="BE262" s="112">
        <f>IF($U$262="základní",$N$262,0)</f>
        <v>0</v>
      </c>
      <c r="BF262" s="112">
        <f>IF($U$262="snížená",$N$262,0)</f>
        <v>0</v>
      </c>
      <c r="BG262" s="112">
        <f>IF($U$262="zákl. přenesená",$N$262,0)</f>
        <v>0</v>
      </c>
      <c r="BH262" s="112">
        <f>IF($U$262="sníž. přenesená",$N$262,0)</f>
        <v>0</v>
      </c>
      <c r="BI262" s="112">
        <f>IF($U$262="nulová",$N$262,0)</f>
        <v>0</v>
      </c>
      <c r="BJ262" s="6" t="s">
        <v>15</v>
      </c>
      <c r="BK262" s="112">
        <f>ROUND($L$262*$K$262,2)</f>
        <v>0</v>
      </c>
      <c r="BL262" s="6" t="s">
        <v>152</v>
      </c>
    </row>
    <row r="263" spans="2:64" s="6" customFormat="1" ht="15.75" customHeight="1">
      <c r="B263" s="113"/>
      <c r="E263" s="114"/>
      <c r="F263" s="183" t="s">
        <v>342</v>
      </c>
      <c r="G263" s="184"/>
      <c r="H263" s="184"/>
      <c r="I263" s="184"/>
      <c r="K263" s="114"/>
      <c r="R263" s="115"/>
      <c r="T263" s="116"/>
      <c r="AA263" s="117"/>
      <c r="AT263" s="114" t="s">
        <v>131</v>
      </c>
      <c r="AU263" s="114" t="s">
        <v>79</v>
      </c>
      <c r="AV263" s="114" t="s">
        <v>15</v>
      </c>
      <c r="AW263" s="114" t="s">
        <v>96</v>
      </c>
      <c r="AX263" s="114" t="s">
        <v>72</v>
      </c>
      <c r="AY263" s="114" t="s">
        <v>124</v>
      </c>
    </row>
    <row r="264" spans="2:64" s="6" customFormat="1" ht="15.75" customHeight="1">
      <c r="B264" s="118"/>
      <c r="E264" s="119"/>
      <c r="F264" s="174" t="s">
        <v>79</v>
      </c>
      <c r="G264" s="175"/>
      <c r="H264" s="175"/>
      <c r="I264" s="175"/>
      <c r="K264" s="120">
        <v>2</v>
      </c>
      <c r="R264" s="121"/>
      <c r="T264" s="122"/>
      <c r="AA264" s="123"/>
      <c r="AT264" s="119" t="s">
        <v>131</v>
      </c>
      <c r="AU264" s="119" t="s">
        <v>79</v>
      </c>
      <c r="AV264" s="119" t="s">
        <v>79</v>
      </c>
      <c r="AW264" s="119" t="s">
        <v>96</v>
      </c>
      <c r="AX264" s="119" t="s">
        <v>15</v>
      </c>
      <c r="AY264" s="119" t="s">
        <v>124</v>
      </c>
    </row>
    <row r="265" spans="2:64" s="6" customFormat="1" ht="27" customHeight="1">
      <c r="B265" s="18"/>
      <c r="C265" s="105" t="s">
        <v>343</v>
      </c>
      <c r="D265" s="105" t="s">
        <v>125</v>
      </c>
      <c r="E265" s="106" t="s">
        <v>222</v>
      </c>
      <c r="F265" s="180" t="s">
        <v>223</v>
      </c>
      <c r="G265" s="181"/>
      <c r="H265" s="181"/>
      <c r="I265" s="181"/>
      <c r="J265" s="107" t="s">
        <v>167</v>
      </c>
      <c r="K265" s="108">
        <v>2</v>
      </c>
      <c r="L265" s="182"/>
      <c r="M265" s="181"/>
      <c r="N265" s="182">
        <f>ROUND($L$265*$K$265,2)</f>
        <v>0</v>
      </c>
      <c r="O265" s="181"/>
      <c r="P265" s="181"/>
      <c r="Q265" s="181"/>
      <c r="R265" s="19"/>
      <c r="T265" s="109"/>
      <c r="U265" s="25" t="s">
        <v>37</v>
      </c>
      <c r="V265" s="110">
        <v>0.16500000000000001</v>
      </c>
      <c r="W265" s="110">
        <f>$V$265*$K$265</f>
        <v>0.33</v>
      </c>
      <c r="X265" s="110">
        <v>0</v>
      </c>
      <c r="Y265" s="110">
        <f>$X$265*$K$265</f>
        <v>0</v>
      </c>
      <c r="Z265" s="110">
        <v>0</v>
      </c>
      <c r="AA265" s="111">
        <f>$Z$265*$K$265</f>
        <v>0</v>
      </c>
      <c r="AR265" s="6" t="s">
        <v>152</v>
      </c>
      <c r="AT265" s="6" t="s">
        <v>125</v>
      </c>
      <c r="AU265" s="6" t="s">
        <v>79</v>
      </c>
      <c r="AY265" s="6" t="s">
        <v>124</v>
      </c>
      <c r="BE265" s="112">
        <f>IF($U$265="základní",$N$265,0)</f>
        <v>0</v>
      </c>
      <c r="BF265" s="112">
        <f>IF($U$265="snížená",$N$265,0)</f>
        <v>0</v>
      </c>
      <c r="BG265" s="112">
        <f>IF($U$265="zákl. přenesená",$N$265,0)</f>
        <v>0</v>
      </c>
      <c r="BH265" s="112">
        <f>IF($U$265="sníž. přenesená",$N$265,0)</f>
        <v>0</v>
      </c>
      <c r="BI265" s="112">
        <f>IF($U$265="nulová",$N$265,0)</f>
        <v>0</v>
      </c>
      <c r="BJ265" s="6" t="s">
        <v>15</v>
      </c>
      <c r="BK265" s="112">
        <f>ROUND($L$265*$K$265,2)</f>
        <v>0</v>
      </c>
      <c r="BL265" s="6" t="s">
        <v>152</v>
      </c>
    </row>
    <row r="266" spans="2:64" s="6" customFormat="1" ht="15.75" customHeight="1">
      <c r="B266" s="118"/>
      <c r="E266" s="119"/>
      <c r="F266" s="174" t="s">
        <v>79</v>
      </c>
      <c r="G266" s="175"/>
      <c r="H266" s="175"/>
      <c r="I266" s="175"/>
      <c r="K266" s="120">
        <v>2</v>
      </c>
      <c r="R266" s="121"/>
      <c r="T266" s="122"/>
      <c r="AA266" s="123"/>
      <c r="AT266" s="119" t="s">
        <v>131</v>
      </c>
      <c r="AU266" s="119" t="s">
        <v>79</v>
      </c>
      <c r="AV266" s="119" t="s">
        <v>79</v>
      </c>
      <c r="AW266" s="119" t="s">
        <v>96</v>
      </c>
      <c r="AX266" s="119" t="s">
        <v>15</v>
      </c>
      <c r="AY266" s="119" t="s">
        <v>124</v>
      </c>
    </row>
    <row r="267" spans="2:64" s="6" customFormat="1" ht="15.75" customHeight="1">
      <c r="B267" s="18"/>
      <c r="C267" s="105" t="s">
        <v>344</v>
      </c>
      <c r="D267" s="105" t="s">
        <v>125</v>
      </c>
      <c r="E267" s="106" t="s">
        <v>345</v>
      </c>
      <c r="F267" s="180" t="s">
        <v>346</v>
      </c>
      <c r="G267" s="181"/>
      <c r="H267" s="181"/>
      <c r="I267" s="181"/>
      <c r="J267" s="107" t="s">
        <v>347</v>
      </c>
      <c r="K267" s="108">
        <v>1</v>
      </c>
      <c r="L267" s="182"/>
      <c r="M267" s="181"/>
      <c r="N267" s="182">
        <f>ROUND($L$267*$K$267,2)</f>
        <v>0</v>
      </c>
      <c r="O267" s="181"/>
      <c r="P267" s="181"/>
      <c r="Q267" s="181"/>
      <c r="R267" s="19"/>
      <c r="T267" s="109"/>
      <c r="U267" s="25" t="s">
        <v>37</v>
      </c>
      <c r="V267" s="110">
        <v>0.45700000000000002</v>
      </c>
      <c r="W267" s="110">
        <f>$V$267*$K$267</f>
        <v>0.45700000000000002</v>
      </c>
      <c r="X267" s="110">
        <v>2.5999999999999998E-4</v>
      </c>
      <c r="Y267" s="110">
        <f>$X$267*$K$267</f>
        <v>2.5999999999999998E-4</v>
      </c>
      <c r="Z267" s="110">
        <v>0</v>
      </c>
      <c r="AA267" s="111">
        <f>$Z$267*$K$267</f>
        <v>0</v>
      </c>
      <c r="AR267" s="6" t="s">
        <v>152</v>
      </c>
      <c r="AT267" s="6" t="s">
        <v>125</v>
      </c>
      <c r="AU267" s="6" t="s">
        <v>79</v>
      </c>
      <c r="AY267" s="6" t="s">
        <v>124</v>
      </c>
      <c r="BE267" s="112">
        <f>IF($U$267="základní",$N$267,0)</f>
        <v>0</v>
      </c>
      <c r="BF267" s="112">
        <f>IF($U$267="snížená",$N$267,0)</f>
        <v>0</v>
      </c>
      <c r="BG267" s="112">
        <f>IF($U$267="zákl. přenesená",$N$267,0)</f>
        <v>0</v>
      </c>
      <c r="BH267" s="112">
        <f>IF($U$267="sníž. přenesená",$N$267,0)</f>
        <v>0</v>
      </c>
      <c r="BI267" s="112">
        <f>IF($U$267="nulová",$N$267,0)</f>
        <v>0</v>
      </c>
      <c r="BJ267" s="6" t="s">
        <v>15</v>
      </c>
      <c r="BK267" s="112">
        <f>ROUND($L$267*$K$267,2)</f>
        <v>0</v>
      </c>
      <c r="BL267" s="6" t="s">
        <v>152</v>
      </c>
    </row>
    <row r="268" spans="2:64" s="6" customFormat="1" ht="15.75" customHeight="1">
      <c r="B268" s="118"/>
      <c r="E268" s="119"/>
      <c r="F268" s="174" t="s">
        <v>15</v>
      </c>
      <c r="G268" s="175"/>
      <c r="H268" s="175"/>
      <c r="I268" s="175"/>
      <c r="K268" s="120">
        <v>1</v>
      </c>
      <c r="R268" s="121"/>
      <c r="T268" s="122"/>
      <c r="AA268" s="123"/>
      <c r="AT268" s="119" t="s">
        <v>131</v>
      </c>
      <c r="AU268" s="119" t="s">
        <v>79</v>
      </c>
      <c r="AV268" s="119" t="s">
        <v>79</v>
      </c>
      <c r="AW268" s="119" t="s">
        <v>96</v>
      </c>
      <c r="AX268" s="119" t="s">
        <v>15</v>
      </c>
      <c r="AY268" s="119" t="s">
        <v>124</v>
      </c>
    </row>
    <row r="269" spans="2:64" s="6" customFormat="1" ht="27" customHeight="1">
      <c r="B269" s="18"/>
      <c r="C269" s="105" t="s">
        <v>348</v>
      </c>
      <c r="D269" s="105" t="s">
        <v>125</v>
      </c>
      <c r="E269" s="106" t="s">
        <v>228</v>
      </c>
      <c r="F269" s="180" t="s">
        <v>229</v>
      </c>
      <c r="G269" s="181"/>
      <c r="H269" s="181"/>
      <c r="I269" s="181"/>
      <c r="J269" s="107" t="s">
        <v>167</v>
      </c>
      <c r="K269" s="108">
        <v>2</v>
      </c>
      <c r="L269" s="182"/>
      <c r="M269" s="181"/>
      <c r="N269" s="182">
        <f>ROUND($L$269*$K$269,2)</f>
        <v>0</v>
      </c>
      <c r="O269" s="181"/>
      <c r="P269" s="181"/>
      <c r="Q269" s="181"/>
      <c r="R269" s="19"/>
      <c r="T269" s="109"/>
      <c r="U269" s="25" t="s">
        <v>37</v>
      </c>
      <c r="V269" s="110">
        <v>0.11</v>
      </c>
      <c r="W269" s="110">
        <f>$V$269*$K$269</f>
        <v>0.22</v>
      </c>
      <c r="X269" s="110">
        <v>6.0000000000000002E-5</v>
      </c>
      <c r="Y269" s="110">
        <f>$X$269*$K$269</f>
        <v>1.2E-4</v>
      </c>
      <c r="Z269" s="110">
        <v>0</v>
      </c>
      <c r="AA269" s="111">
        <f>$Z$269*$K$269</f>
        <v>0</v>
      </c>
      <c r="AR269" s="6" t="s">
        <v>152</v>
      </c>
      <c r="AT269" s="6" t="s">
        <v>125</v>
      </c>
      <c r="AU269" s="6" t="s">
        <v>79</v>
      </c>
      <c r="AY269" s="6" t="s">
        <v>124</v>
      </c>
      <c r="BE269" s="112">
        <f>IF($U$269="základní",$N$269,0)</f>
        <v>0</v>
      </c>
      <c r="BF269" s="112">
        <f>IF($U$269="snížená",$N$269,0)</f>
        <v>0</v>
      </c>
      <c r="BG269" s="112">
        <f>IF($U$269="zákl. přenesená",$N$269,0)</f>
        <v>0</v>
      </c>
      <c r="BH269" s="112">
        <f>IF($U$269="sníž. přenesená",$N$269,0)</f>
        <v>0</v>
      </c>
      <c r="BI269" s="112">
        <f>IF($U$269="nulová",$N$269,0)</f>
        <v>0</v>
      </c>
      <c r="BJ269" s="6" t="s">
        <v>15</v>
      </c>
      <c r="BK269" s="112">
        <f>ROUND($L$269*$K$269,2)</f>
        <v>0</v>
      </c>
      <c r="BL269" s="6" t="s">
        <v>152</v>
      </c>
    </row>
    <row r="270" spans="2:64" s="6" customFormat="1" ht="15.75" customHeight="1">
      <c r="B270" s="118"/>
      <c r="E270" s="119"/>
      <c r="F270" s="174" t="s">
        <v>79</v>
      </c>
      <c r="G270" s="175"/>
      <c r="H270" s="175"/>
      <c r="I270" s="175"/>
      <c r="K270" s="120">
        <v>2</v>
      </c>
      <c r="R270" s="121"/>
      <c r="T270" s="122"/>
      <c r="AA270" s="123"/>
      <c r="AT270" s="119" t="s">
        <v>131</v>
      </c>
      <c r="AU270" s="119" t="s">
        <v>79</v>
      </c>
      <c r="AV270" s="119" t="s">
        <v>79</v>
      </c>
      <c r="AW270" s="119" t="s">
        <v>96</v>
      </c>
      <c r="AX270" s="119" t="s">
        <v>15</v>
      </c>
      <c r="AY270" s="119" t="s">
        <v>124</v>
      </c>
    </row>
    <row r="271" spans="2:64" s="6" customFormat="1" ht="27" customHeight="1">
      <c r="B271" s="18"/>
      <c r="C271" s="105" t="s">
        <v>349</v>
      </c>
      <c r="D271" s="105" t="s">
        <v>125</v>
      </c>
      <c r="E271" s="106" t="s">
        <v>231</v>
      </c>
      <c r="F271" s="180" t="s">
        <v>232</v>
      </c>
      <c r="G271" s="181"/>
      <c r="H271" s="181"/>
      <c r="I271" s="181"/>
      <c r="J271" s="107" t="s">
        <v>167</v>
      </c>
      <c r="K271" s="108">
        <v>2</v>
      </c>
      <c r="L271" s="182"/>
      <c r="M271" s="181"/>
      <c r="N271" s="182">
        <f>ROUND($L$271*$K$271,2)</f>
        <v>0</v>
      </c>
      <c r="O271" s="181"/>
      <c r="P271" s="181"/>
      <c r="Q271" s="181"/>
      <c r="R271" s="19"/>
      <c r="T271" s="109"/>
      <c r="U271" s="25" t="s">
        <v>37</v>
      </c>
      <c r="V271" s="110">
        <v>4.1000000000000002E-2</v>
      </c>
      <c r="W271" s="110">
        <f>$V$271*$K$271</f>
        <v>8.2000000000000003E-2</v>
      </c>
      <c r="X271" s="110">
        <v>0</v>
      </c>
      <c r="Y271" s="110">
        <f>$X$271*$K$271</f>
        <v>0</v>
      </c>
      <c r="Z271" s="110">
        <v>6.8999999999999997E-4</v>
      </c>
      <c r="AA271" s="111">
        <f>$Z$271*$K$271</f>
        <v>1.3799999999999999E-3</v>
      </c>
      <c r="AR271" s="6" t="s">
        <v>152</v>
      </c>
      <c r="AT271" s="6" t="s">
        <v>125</v>
      </c>
      <c r="AU271" s="6" t="s">
        <v>79</v>
      </c>
      <c r="AY271" s="6" t="s">
        <v>124</v>
      </c>
      <c r="BE271" s="112">
        <f>IF($U$271="základní",$N$271,0)</f>
        <v>0</v>
      </c>
      <c r="BF271" s="112">
        <f>IF($U$271="snížená",$N$271,0)</f>
        <v>0</v>
      </c>
      <c r="BG271" s="112">
        <f>IF($U$271="zákl. přenesená",$N$271,0)</f>
        <v>0</v>
      </c>
      <c r="BH271" s="112">
        <f>IF($U$271="sníž. přenesená",$N$271,0)</f>
        <v>0</v>
      </c>
      <c r="BI271" s="112">
        <f>IF($U$271="nulová",$N$271,0)</f>
        <v>0</v>
      </c>
      <c r="BJ271" s="6" t="s">
        <v>15</v>
      </c>
      <c r="BK271" s="112">
        <f>ROUND($L$271*$K$271,2)</f>
        <v>0</v>
      </c>
      <c r="BL271" s="6" t="s">
        <v>152</v>
      </c>
    </row>
    <row r="272" spans="2:64" s="6" customFormat="1" ht="15.75" customHeight="1">
      <c r="B272" s="118"/>
      <c r="E272" s="119"/>
      <c r="F272" s="174" t="s">
        <v>79</v>
      </c>
      <c r="G272" s="175"/>
      <c r="H272" s="175"/>
      <c r="I272" s="175"/>
      <c r="K272" s="120">
        <v>2</v>
      </c>
      <c r="R272" s="121"/>
      <c r="T272" s="122"/>
      <c r="AA272" s="123"/>
      <c r="AT272" s="119" t="s">
        <v>131</v>
      </c>
      <c r="AU272" s="119" t="s">
        <v>79</v>
      </c>
      <c r="AV272" s="119" t="s">
        <v>79</v>
      </c>
      <c r="AW272" s="119" t="s">
        <v>96</v>
      </c>
      <c r="AX272" s="119" t="s">
        <v>15</v>
      </c>
      <c r="AY272" s="119" t="s">
        <v>124</v>
      </c>
    </row>
    <row r="273" spans="2:64" s="6" customFormat="1" ht="27" customHeight="1">
      <c r="B273" s="18"/>
      <c r="C273" s="105" t="s">
        <v>350</v>
      </c>
      <c r="D273" s="105" t="s">
        <v>125</v>
      </c>
      <c r="E273" s="106" t="s">
        <v>234</v>
      </c>
      <c r="F273" s="180" t="s">
        <v>235</v>
      </c>
      <c r="G273" s="181"/>
      <c r="H273" s="181"/>
      <c r="I273" s="181"/>
      <c r="J273" s="107" t="s">
        <v>167</v>
      </c>
      <c r="K273" s="108">
        <v>2</v>
      </c>
      <c r="L273" s="182"/>
      <c r="M273" s="181"/>
      <c r="N273" s="182">
        <f>ROUND($L$273*$K$273,2)</f>
        <v>0</v>
      </c>
      <c r="O273" s="181"/>
      <c r="P273" s="181"/>
      <c r="Q273" s="181"/>
      <c r="R273" s="19"/>
      <c r="T273" s="109"/>
      <c r="U273" s="25" t="s">
        <v>37</v>
      </c>
      <c r="V273" s="110">
        <v>6.2E-2</v>
      </c>
      <c r="W273" s="110">
        <f>$V$273*$K$273</f>
        <v>0.124</v>
      </c>
      <c r="X273" s="110">
        <v>0</v>
      </c>
      <c r="Y273" s="110">
        <f>$X$273*$K$273</f>
        <v>0</v>
      </c>
      <c r="Z273" s="110">
        <v>5.2999999999999998E-4</v>
      </c>
      <c r="AA273" s="111">
        <f>$Z$273*$K$273</f>
        <v>1.06E-3</v>
      </c>
      <c r="AR273" s="6" t="s">
        <v>152</v>
      </c>
      <c r="AT273" s="6" t="s">
        <v>125</v>
      </c>
      <c r="AU273" s="6" t="s">
        <v>79</v>
      </c>
      <c r="AY273" s="6" t="s">
        <v>124</v>
      </c>
      <c r="BE273" s="112">
        <f>IF($U$273="základní",$N$273,0)</f>
        <v>0</v>
      </c>
      <c r="BF273" s="112">
        <f>IF($U$273="snížená",$N$273,0)</f>
        <v>0</v>
      </c>
      <c r="BG273" s="112">
        <f>IF($U$273="zákl. přenesená",$N$273,0)</f>
        <v>0</v>
      </c>
      <c r="BH273" s="112">
        <f>IF($U$273="sníž. přenesená",$N$273,0)</f>
        <v>0</v>
      </c>
      <c r="BI273" s="112">
        <f>IF($U$273="nulová",$N$273,0)</f>
        <v>0</v>
      </c>
      <c r="BJ273" s="6" t="s">
        <v>15</v>
      </c>
      <c r="BK273" s="112">
        <f>ROUND($L$273*$K$273,2)</f>
        <v>0</v>
      </c>
      <c r="BL273" s="6" t="s">
        <v>152</v>
      </c>
    </row>
    <row r="274" spans="2:64" s="6" customFormat="1" ht="15.75" customHeight="1">
      <c r="B274" s="118"/>
      <c r="E274" s="119"/>
      <c r="F274" s="174" t="s">
        <v>79</v>
      </c>
      <c r="G274" s="175"/>
      <c r="H274" s="175"/>
      <c r="I274" s="175"/>
      <c r="K274" s="120">
        <v>2</v>
      </c>
      <c r="R274" s="121"/>
      <c r="T274" s="122"/>
      <c r="AA274" s="123"/>
      <c r="AT274" s="119" t="s">
        <v>131</v>
      </c>
      <c r="AU274" s="119" t="s">
        <v>79</v>
      </c>
      <c r="AV274" s="119" t="s">
        <v>79</v>
      </c>
      <c r="AW274" s="119" t="s">
        <v>96</v>
      </c>
      <c r="AX274" s="119" t="s">
        <v>15</v>
      </c>
      <c r="AY274" s="119" t="s">
        <v>124</v>
      </c>
    </row>
    <row r="275" spans="2:64" s="6" customFormat="1" ht="27" customHeight="1">
      <c r="B275" s="18"/>
      <c r="C275" s="105" t="s">
        <v>351</v>
      </c>
      <c r="D275" s="105" t="s">
        <v>125</v>
      </c>
      <c r="E275" s="106" t="s">
        <v>239</v>
      </c>
      <c r="F275" s="180" t="s">
        <v>240</v>
      </c>
      <c r="G275" s="181"/>
      <c r="H275" s="181"/>
      <c r="I275" s="181"/>
      <c r="J275" s="107" t="s">
        <v>167</v>
      </c>
      <c r="K275" s="108">
        <v>2</v>
      </c>
      <c r="L275" s="182"/>
      <c r="M275" s="181"/>
      <c r="N275" s="182">
        <f>ROUND($L$275*$K$275,2)</f>
        <v>0</v>
      </c>
      <c r="O275" s="181"/>
      <c r="P275" s="181"/>
      <c r="Q275" s="181"/>
      <c r="R275" s="19"/>
      <c r="T275" s="109"/>
      <c r="U275" s="25" t="s">
        <v>37</v>
      </c>
      <c r="V275" s="110">
        <v>0.16</v>
      </c>
      <c r="W275" s="110">
        <f>$V$275*$K$275</f>
        <v>0.32</v>
      </c>
      <c r="X275" s="110">
        <v>2.7E-4</v>
      </c>
      <c r="Y275" s="110">
        <f>$X$275*$K$275</f>
        <v>5.4000000000000001E-4</v>
      </c>
      <c r="Z275" s="110">
        <v>0</v>
      </c>
      <c r="AA275" s="111">
        <f>$Z$275*$K$275</f>
        <v>0</v>
      </c>
      <c r="AR275" s="6" t="s">
        <v>152</v>
      </c>
      <c r="AT275" s="6" t="s">
        <v>125</v>
      </c>
      <c r="AU275" s="6" t="s">
        <v>79</v>
      </c>
      <c r="AY275" s="6" t="s">
        <v>124</v>
      </c>
      <c r="BE275" s="112">
        <f>IF($U$275="základní",$N$275,0)</f>
        <v>0</v>
      </c>
      <c r="BF275" s="112">
        <f>IF($U$275="snížená",$N$275,0)</f>
        <v>0</v>
      </c>
      <c r="BG275" s="112">
        <f>IF($U$275="zákl. přenesená",$N$275,0)</f>
        <v>0</v>
      </c>
      <c r="BH275" s="112">
        <f>IF($U$275="sníž. přenesená",$N$275,0)</f>
        <v>0</v>
      </c>
      <c r="BI275" s="112">
        <f>IF($U$275="nulová",$N$275,0)</f>
        <v>0</v>
      </c>
      <c r="BJ275" s="6" t="s">
        <v>15</v>
      </c>
      <c r="BK275" s="112">
        <f>ROUND($L$275*$K$275,2)</f>
        <v>0</v>
      </c>
      <c r="BL275" s="6" t="s">
        <v>152</v>
      </c>
    </row>
    <row r="276" spans="2:64" s="6" customFormat="1" ht="15.75" customHeight="1">
      <c r="B276" s="118"/>
      <c r="E276" s="119"/>
      <c r="F276" s="174" t="s">
        <v>79</v>
      </c>
      <c r="G276" s="175"/>
      <c r="H276" s="175"/>
      <c r="I276" s="175"/>
      <c r="K276" s="120">
        <v>2</v>
      </c>
      <c r="R276" s="121"/>
      <c r="T276" s="122"/>
      <c r="AA276" s="123"/>
      <c r="AT276" s="119" t="s">
        <v>131</v>
      </c>
      <c r="AU276" s="119" t="s">
        <v>79</v>
      </c>
      <c r="AV276" s="119" t="s">
        <v>79</v>
      </c>
      <c r="AW276" s="119" t="s">
        <v>96</v>
      </c>
      <c r="AX276" s="119" t="s">
        <v>15</v>
      </c>
      <c r="AY276" s="119" t="s">
        <v>124</v>
      </c>
    </row>
    <row r="277" spans="2:64" s="6" customFormat="1" ht="39" customHeight="1">
      <c r="B277" s="18"/>
      <c r="C277" s="105" t="s">
        <v>352</v>
      </c>
      <c r="D277" s="105" t="s">
        <v>125</v>
      </c>
      <c r="E277" s="106" t="s">
        <v>242</v>
      </c>
      <c r="F277" s="180" t="s">
        <v>243</v>
      </c>
      <c r="G277" s="181"/>
      <c r="H277" s="181"/>
      <c r="I277" s="181"/>
      <c r="J277" s="107" t="s">
        <v>136</v>
      </c>
      <c r="K277" s="108">
        <v>7.0000000000000001E-3</v>
      </c>
      <c r="L277" s="182"/>
      <c r="M277" s="181"/>
      <c r="N277" s="182">
        <f>ROUND($L$277*$K$277,2)</f>
        <v>0</v>
      </c>
      <c r="O277" s="181"/>
      <c r="P277" s="181"/>
      <c r="Q277" s="181"/>
      <c r="R277" s="19"/>
      <c r="T277" s="109"/>
      <c r="U277" s="25" t="s">
        <v>37</v>
      </c>
      <c r="V277" s="110">
        <v>3.379</v>
      </c>
      <c r="W277" s="110">
        <f>$V$277*$K$277</f>
        <v>2.3653E-2</v>
      </c>
      <c r="X277" s="110">
        <v>0</v>
      </c>
      <c r="Y277" s="110">
        <f>$X$277*$K$277</f>
        <v>0</v>
      </c>
      <c r="Z277" s="110">
        <v>0</v>
      </c>
      <c r="AA277" s="111">
        <f>$Z$277*$K$277</f>
        <v>0</v>
      </c>
      <c r="AR277" s="6" t="s">
        <v>152</v>
      </c>
      <c r="AT277" s="6" t="s">
        <v>125</v>
      </c>
      <c r="AU277" s="6" t="s">
        <v>79</v>
      </c>
      <c r="AY277" s="6" t="s">
        <v>124</v>
      </c>
      <c r="BE277" s="112">
        <f>IF($U$277="základní",$N$277,0)</f>
        <v>0</v>
      </c>
      <c r="BF277" s="112">
        <f>IF($U$277="snížená",$N$277,0)</f>
        <v>0</v>
      </c>
      <c r="BG277" s="112">
        <f>IF($U$277="zákl. přenesená",$N$277,0)</f>
        <v>0</v>
      </c>
      <c r="BH277" s="112">
        <f>IF($U$277="sníž. přenesená",$N$277,0)</f>
        <v>0</v>
      </c>
      <c r="BI277" s="112">
        <f>IF($U$277="nulová",$N$277,0)</f>
        <v>0</v>
      </c>
      <c r="BJ277" s="6" t="s">
        <v>15</v>
      </c>
      <c r="BK277" s="112">
        <f>ROUND($L$277*$K$277,2)</f>
        <v>0</v>
      </c>
      <c r="BL277" s="6" t="s">
        <v>152</v>
      </c>
    </row>
    <row r="278" spans="2:64" s="6" customFormat="1" ht="15.75" customHeight="1">
      <c r="B278" s="118"/>
      <c r="E278" s="119"/>
      <c r="F278" s="174" t="s">
        <v>353</v>
      </c>
      <c r="G278" s="175"/>
      <c r="H278" s="175"/>
      <c r="I278" s="175"/>
      <c r="K278" s="120">
        <v>7.0000000000000001E-3</v>
      </c>
      <c r="R278" s="121"/>
      <c r="T278" s="122"/>
      <c r="AA278" s="123"/>
      <c r="AT278" s="119" t="s">
        <v>131</v>
      </c>
      <c r="AU278" s="119" t="s">
        <v>79</v>
      </c>
      <c r="AV278" s="119" t="s">
        <v>79</v>
      </c>
      <c r="AW278" s="119" t="s">
        <v>96</v>
      </c>
      <c r="AX278" s="119" t="s">
        <v>15</v>
      </c>
      <c r="AY278" s="119" t="s">
        <v>124</v>
      </c>
    </row>
    <row r="279" spans="2:64" s="6" customFormat="1" ht="27" customHeight="1">
      <c r="B279" s="18"/>
      <c r="C279" s="105" t="s">
        <v>354</v>
      </c>
      <c r="D279" s="105" t="s">
        <v>125</v>
      </c>
      <c r="E279" s="106" t="s">
        <v>246</v>
      </c>
      <c r="F279" s="180" t="s">
        <v>247</v>
      </c>
      <c r="G279" s="181"/>
      <c r="H279" s="181"/>
      <c r="I279" s="181"/>
      <c r="J279" s="107" t="s">
        <v>136</v>
      </c>
      <c r="K279" s="108">
        <v>5.0000000000000001E-3</v>
      </c>
      <c r="L279" s="182"/>
      <c r="M279" s="181"/>
      <c r="N279" s="182">
        <f>ROUND($L$279*$K$279,2)</f>
        <v>0</v>
      </c>
      <c r="O279" s="181"/>
      <c r="P279" s="181"/>
      <c r="Q279" s="181"/>
      <c r="R279" s="19"/>
      <c r="T279" s="109"/>
      <c r="U279" s="25" t="s">
        <v>37</v>
      </c>
      <c r="V279" s="110">
        <v>1.327</v>
      </c>
      <c r="W279" s="110">
        <f>$V$279*$K$279</f>
        <v>6.6350000000000003E-3</v>
      </c>
      <c r="X279" s="110">
        <v>0</v>
      </c>
      <c r="Y279" s="110">
        <f>$X$279*$K$279</f>
        <v>0</v>
      </c>
      <c r="Z279" s="110">
        <v>0</v>
      </c>
      <c r="AA279" s="111">
        <f>$Z$279*$K$279</f>
        <v>0</v>
      </c>
      <c r="AR279" s="6" t="s">
        <v>152</v>
      </c>
      <c r="AT279" s="6" t="s">
        <v>125</v>
      </c>
      <c r="AU279" s="6" t="s">
        <v>79</v>
      </c>
      <c r="AY279" s="6" t="s">
        <v>124</v>
      </c>
      <c r="BE279" s="112">
        <f>IF($U$279="základní",$N$279,0)</f>
        <v>0</v>
      </c>
      <c r="BF279" s="112">
        <f>IF($U$279="snížená",$N$279,0)</f>
        <v>0</v>
      </c>
      <c r="BG279" s="112">
        <f>IF($U$279="zákl. přenesená",$N$279,0)</f>
        <v>0</v>
      </c>
      <c r="BH279" s="112">
        <f>IF($U$279="sníž. přenesená",$N$279,0)</f>
        <v>0</v>
      </c>
      <c r="BI279" s="112">
        <f>IF($U$279="nulová",$N$279,0)</f>
        <v>0</v>
      </c>
      <c r="BJ279" s="6" t="s">
        <v>15</v>
      </c>
      <c r="BK279" s="112">
        <f>ROUND($L$279*$K$279,2)</f>
        <v>0</v>
      </c>
      <c r="BL279" s="6" t="s">
        <v>152</v>
      </c>
    </row>
    <row r="280" spans="2:64" s="95" customFormat="1" ht="30.75" customHeight="1">
      <c r="B280" s="96"/>
      <c r="D280" s="104" t="s">
        <v>256</v>
      </c>
      <c r="N280" s="179">
        <f>$BK$280</f>
        <v>0</v>
      </c>
      <c r="O280" s="178"/>
      <c r="P280" s="178"/>
      <c r="Q280" s="178"/>
      <c r="R280" s="99"/>
      <c r="T280" s="100"/>
      <c r="W280" s="101">
        <f>SUM($W$281:$W$288)</f>
        <v>0.86106799999999994</v>
      </c>
      <c r="Y280" s="101">
        <f>SUM($Y$281:$Y$288)</f>
        <v>4.0699999999999998E-3</v>
      </c>
      <c r="AA280" s="102">
        <f>SUM($AA$281:$AA$288)</f>
        <v>0</v>
      </c>
      <c r="AR280" s="98" t="s">
        <v>79</v>
      </c>
      <c r="AT280" s="98" t="s">
        <v>71</v>
      </c>
      <c r="AU280" s="98" t="s">
        <v>15</v>
      </c>
      <c r="AY280" s="98" t="s">
        <v>124</v>
      </c>
      <c r="BK280" s="103">
        <f>SUM($BK$281:$BK$288)</f>
        <v>0</v>
      </c>
    </row>
    <row r="281" spans="2:64" s="6" customFormat="1" ht="15.75" customHeight="1">
      <c r="B281" s="18"/>
      <c r="C281" s="105" t="s">
        <v>355</v>
      </c>
      <c r="D281" s="105" t="s">
        <v>125</v>
      </c>
      <c r="E281" s="106" t="s">
        <v>356</v>
      </c>
      <c r="F281" s="180" t="s">
        <v>357</v>
      </c>
      <c r="G281" s="181"/>
      <c r="H281" s="181"/>
      <c r="I281" s="181"/>
      <c r="J281" s="107" t="s">
        <v>358</v>
      </c>
      <c r="K281" s="108">
        <v>1</v>
      </c>
      <c r="L281" s="182"/>
      <c r="M281" s="181"/>
      <c r="N281" s="182">
        <f>ROUND($L$281*$K$281,2)</f>
        <v>0</v>
      </c>
      <c r="O281" s="181"/>
      <c r="P281" s="181"/>
      <c r="Q281" s="181"/>
      <c r="R281" s="19"/>
      <c r="T281" s="109"/>
      <c r="U281" s="25" t="s">
        <v>37</v>
      </c>
      <c r="V281" s="110">
        <v>0.2</v>
      </c>
      <c r="W281" s="110">
        <f>$V$281*$K$281</f>
        <v>0.2</v>
      </c>
      <c r="X281" s="110">
        <v>1.8400000000000001E-3</v>
      </c>
      <c r="Y281" s="110">
        <f>$X$281*$K$281</f>
        <v>1.8400000000000001E-3</v>
      </c>
      <c r="Z281" s="110">
        <v>0</v>
      </c>
      <c r="AA281" s="111">
        <f>$Z$281*$K$281</f>
        <v>0</v>
      </c>
      <c r="AR281" s="6" t="s">
        <v>152</v>
      </c>
      <c r="AT281" s="6" t="s">
        <v>125</v>
      </c>
      <c r="AU281" s="6" t="s">
        <v>79</v>
      </c>
      <c r="AY281" s="6" t="s">
        <v>124</v>
      </c>
      <c r="BE281" s="112">
        <f>IF($U$281="základní",$N$281,0)</f>
        <v>0</v>
      </c>
      <c r="BF281" s="112">
        <f>IF($U$281="snížená",$N$281,0)</f>
        <v>0</v>
      </c>
      <c r="BG281" s="112">
        <f>IF($U$281="zákl. přenesená",$N$281,0)</f>
        <v>0</v>
      </c>
      <c r="BH281" s="112">
        <f>IF($U$281="sníž. přenesená",$N$281,0)</f>
        <v>0</v>
      </c>
      <c r="BI281" s="112">
        <f>IF($U$281="nulová",$N$281,0)</f>
        <v>0</v>
      </c>
      <c r="BJ281" s="6" t="s">
        <v>15</v>
      </c>
      <c r="BK281" s="112">
        <f>ROUND($L$281*$K$281,2)</f>
        <v>0</v>
      </c>
      <c r="BL281" s="6" t="s">
        <v>152</v>
      </c>
    </row>
    <row r="282" spans="2:64" s="6" customFormat="1" ht="15.75" customHeight="1">
      <c r="B282" s="113"/>
      <c r="E282" s="114"/>
      <c r="F282" s="183" t="s">
        <v>359</v>
      </c>
      <c r="G282" s="184"/>
      <c r="H282" s="184"/>
      <c r="I282" s="184"/>
      <c r="K282" s="114"/>
      <c r="R282" s="115"/>
      <c r="T282" s="116"/>
      <c r="AA282" s="117"/>
      <c r="AT282" s="114" t="s">
        <v>131</v>
      </c>
      <c r="AU282" s="114" t="s">
        <v>79</v>
      </c>
      <c r="AV282" s="114" t="s">
        <v>15</v>
      </c>
      <c r="AW282" s="114" t="s">
        <v>96</v>
      </c>
      <c r="AX282" s="114" t="s">
        <v>72</v>
      </c>
      <c r="AY282" s="114" t="s">
        <v>124</v>
      </c>
    </row>
    <row r="283" spans="2:64" s="6" customFormat="1" ht="15.75" customHeight="1">
      <c r="B283" s="118"/>
      <c r="E283" s="119"/>
      <c r="F283" s="174" t="s">
        <v>15</v>
      </c>
      <c r="G283" s="175"/>
      <c r="H283" s="175"/>
      <c r="I283" s="175"/>
      <c r="K283" s="120">
        <v>1</v>
      </c>
      <c r="R283" s="121"/>
      <c r="T283" s="122"/>
      <c r="AA283" s="123"/>
      <c r="AT283" s="119" t="s">
        <v>131</v>
      </c>
      <c r="AU283" s="119" t="s">
        <v>79</v>
      </c>
      <c r="AV283" s="119" t="s">
        <v>79</v>
      </c>
      <c r="AW283" s="119" t="s">
        <v>96</v>
      </c>
      <c r="AX283" s="119" t="s">
        <v>15</v>
      </c>
      <c r="AY283" s="119" t="s">
        <v>124</v>
      </c>
    </row>
    <row r="284" spans="2:64" s="6" customFormat="1" ht="27" customHeight="1">
      <c r="B284" s="18"/>
      <c r="C284" s="105" t="s">
        <v>360</v>
      </c>
      <c r="D284" s="105" t="s">
        <v>125</v>
      </c>
      <c r="E284" s="106" t="s">
        <v>361</v>
      </c>
      <c r="F284" s="180" t="s">
        <v>362</v>
      </c>
      <c r="G284" s="181"/>
      <c r="H284" s="181"/>
      <c r="I284" s="181"/>
      <c r="J284" s="107" t="s">
        <v>167</v>
      </c>
      <c r="K284" s="108">
        <v>1</v>
      </c>
      <c r="L284" s="182"/>
      <c r="M284" s="181"/>
      <c r="N284" s="182">
        <f>ROUND($L$284*$K$284,2)</f>
        <v>0</v>
      </c>
      <c r="O284" s="181"/>
      <c r="P284" s="181"/>
      <c r="Q284" s="181"/>
      <c r="R284" s="19"/>
      <c r="T284" s="109"/>
      <c r="U284" s="25" t="s">
        <v>37</v>
      </c>
      <c r="V284" s="110">
        <v>0.65500000000000003</v>
      </c>
      <c r="W284" s="110">
        <f>$V$284*$K$284</f>
        <v>0.65500000000000003</v>
      </c>
      <c r="X284" s="110">
        <v>1.2999999999999999E-4</v>
      </c>
      <c r="Y284" s="110">
        <f>$X$284*$K$284</f>
        <v>1.2999999999999999E-4</v>
      </c>
      <c r="Z284" s="110">
        <v>0</v>
      </c>
      <c r="AA284" s="111">
        <f>$Z$284*$K$284</f>
        <v>0</v>
      </c>
      <c r="AR284" s="6" t="s">
        <v>152</v>
      </c>
      <c r="AT284" s="6" t="s">
        <v>125</v>
      </c>
      <c r="AU284" s="6" t="s">
        <v>79</v>
      </c>
      <c r="AY284" s="6" t="s">
        <v>124</v>
      </c>
      <c r="BE284" s="112">
        <f>IF($U$284="základní",$N$284,0)</f>
        <v>0</v>
      </c>
      <c r="BF284" s="112">
        <f>IF($U$284="snížená",$N$284,0)</f>
        <v>0</v>
      </c>
      <c r="BG284" s="112">
        <f>IF($U$284="zákl. přenesená",$N$284,0)</f>
        <v>0</v>
      </c>
      <c r="BH284" s="112">
        <f>IF($U$284="sníž. přenesená",$N$284,0)</f>
        <v>0</v>
      </c>
      <c r="BI284" s="112">
        <f>IF($U$284="nulová",$N$284,0)</f>
        <v>0</v>
      </c>
      <c r="BJ284" s="6" t="s">
        <v>15</v>
      </c>
      <c r="BK284" s="112">
        <f>ROUND($L$284*$K$284,2)</f>
        <v>0</v>
      </c>
      <c r="BL284" s="6" t="s">
        <v>152</v>
      </c>
    </row>
    <row r="285" spans="2:64" s="6" customFormat="1" ht="15.75" customHeight="1">
      <c r="B285" s="18"/>
      <c r="C285" s="124" t="s">
        <v>363</v>
      </c>
      <c r="D285" s="124" t="s">
        <v>133</v>
      </c>
      <c r="E285" s="125" t="s">
        <v>364</v>
      </c>
      <c r="F285" s="187" t="s">
        <v>365</v>
      </c>
      <c r="G285" s="188"/>
      <c r="H285" s="188"/>
      <c r="I285" s="188"/>
      <c r="J285" s="126" t="s">
        <v>167</v>
      </c>
      <c r="K285" s="127">
        <v>1</v>
      </c>
      <c r="L285" s="189"/>
      <c r="M285" s="188"/>
      <c r="N285" s="189">
        <f>ROUND($L$285*$K$285,2)</f>
        <v>0</v>
      </c>
      <c r="O285" s="181"/>
      <c r="P285" s="181"/>
      <c r="Q285" s="181"/>
      <c r="R285" s="19"/>
      <c r="T285" s="109"/>
      <c r="U285" s="25" t="s">
        <v>37</v>
      </c>
      <c r="V285" s="110">
        <v>0</v>
      </c>
      <c r="W285" s="110">
        <f>$V$285*$K$285</f>
        <v>0</v>
      </c>
      <c r="X285" s="110">
        <v>2.0999999999999999E-3</v>
      </c>
      <c r="Y285" s="110">
        <f>$X$285*$K$285</f>
        <v>2.0999999999999999E-3</v>
      </c>
      <c r="Z285" s="110">
        <v>0</v>
      </c>
      <c r="AA285" s="111">
        <f>$Z$285*$K$285</f>
        <v>0</v>
      </c>
      <c r="AR285" s="6" t="s">
        <v>156</v>
      </c>
      <c r="AT285" s="6" t="s">
        <v>133</v>
      </c>
      <c r="AU285" s="6" t="s">
        <v>79</v>
      </c>
      <c r="AY285" s="6" t="s">
        <v>124</v>
      </c>
      <c r="BE285" s="112">
        <f>IF($U$285="základní",$N$285,0)</f>
        <v>0</v>
      </c>
      <c r="BF285" s="112">
        <f>IF($U$285="snížená",$N$285,0)</f>
        <v>0</v>
      </c>
      <c r="BG285" s="112">
        <f>IF($U$285="zákl. přenesená",$N$285,0)</f>
        <v>0</v>
      </c>
      <c r="BH285" s="112">
        <f>IF($U$285="sníž. přenesená",$N$285,0)</f>
        <v>0</v>
      </c>
      <c r="BI285" s="112">
        <f>IF($U$285="nulová",$N$285,0)</f>
        <v>0</v>
      </c>
      <c r="BJ285" s="6" t="s">
        <v>15</v>
      </c>
      <c r="BK285" s="112">
        <f>ROUND($L$285*$K$285,2)</f>
        <v>0</v>
      </c>
      <c r="BL285" s="6" t="s">
        <v>152</v>
      </c>
    </row>
    <row r="286" spans="2:64" s="6" customFormat="1" ht="15.75" customHeight="1">
      <c r="B286" s="113"/>
      <c r="E286" s="114"/>
      <c r="F286" s="183" t="s">
        <v>366</v>
      </c>
      <c r="G286" s="184"/>
      <c r="H286" s="184"/>
      <c r="I286" s="184"/>
      <c r="K286" s="114"/>
      <c r="R286" s="115"/>
      <c r="T286" s="116"/>
      <c r="AA286" s="117"/>
      <c r="AT286" s="114" t="s">
        <v>131</v>
      </c>
      <c r="AU286" s="114" t="s">
        <v>79</v>
      </c>
      <c r="AV286" s="114" t="s">
        <v>15</v>
      </c>
      <c r="AW286" s="114" t="s">
        <v>96</v>
      </c>
      <c r="AX286" s="114" t="s">
        <v>72</v>
      </c>
      <c r="AY286" s="114" t="s">
        <v>124</v>
      </c>
    </row>
    <row r="287" spans="2:64" s="6" customFormat="1" ht="15.75" customHeight="1">
      <c r="B287" s="118"/>
      <c r="E287" s="119"/>
      <c r="F287" s="174" t="s">
        <v>15</v>
      </c>
      <c r="G287" s="175"/>
      <c r="H287" s="175"/>
      <c r="I287" s="175"/>
      <c r="K287" s="120">
        <v>1</v>
      </c>
      <c r="R287" s="121"/>
      <c r="T287" s="122"/>
      <c r="AA287" s="123"/>
      <c r="AT287" s="119" t="s">
        <v>131</v>
      </c>
      <c r="AU287" s="119" t="s">
        <v>79</v>
      </c>
      <c r="AV287" s="119" t="s">
        <v>79</v>
      </c>
      <c r="AW287" s="119" t="s">
        <v>96</v>
      </c>
      <c r="AX287" s="119" t="s">
        <v>15</v>
      </c>
      <c r="AY287" s="119" t="s">
        <v>124</v>
      </c>
    </row>
    <row r="288" spans="2:64" s="6" customFormat="1" ht="27" customHeight="1">
      <c r="B288" s="18"/>
      <c r="C288" s="105" t="s">
        <v>367</v>
      </c>
      <c r="D288" s="105" t="s">
        <v>125</v>
      </c>
      <c r="E288" s="106" t="s">
        <v>368</v>
      </c>
      <c r="F288" s="180" t="s">
        <v>369</v>
      </c>
      <c r="G288" s="181"/>
      <c r="H288" s="181"/>
      <c r="I288" s="181"/>
      <c r="J288" s="107" t="s">
        <v>136</v>
      </c>
      <c r="K288" s="108">
        <v>4.0000000000000001E-3</v>
      </c>
      <c r="L288" s="182"/>
      <c r="M288" s="181"/>
      <c r="N288" s="182">
        <f>ROUND($L$288*$K$288,2)</f>
        <v>0</v>
      </c>
      <c r="O288" s="181"/>
      <c r="P288" s="181"/>
      <c r="Q288" s="181"/>
      <c r="R288" s="19"/>
      <c r="T288" s="109"/>
      <c r="U288" s="25" t="s">
        <v>37</v>
      </c>
      <c r="V288" s="110">
        <v>1.5169999999999999</v>
      </c>
      <c r="W288" s="110">
        <f>$V$288*$K$288</f>
        <v>6.0679999999999996E-3</v>
      </c>
      <c r="X288" s="110">
        <v>0</v>
      </c>
      <c r="Y288" s="110">
        <f>$X$288*$K$288</f>
        <v>0</v>
      </c>
      <c r="Z288" s="110">
        <v>0</v>
      </c>
      <c r="AA288" s="111">
        <f>$Z$288*$K$288</f>
        <v>0</v>
      </c>
      <c r="AR288" s="6" t="s">
        <v>152</v>
      </c>
      <c r="AT288" s="6" t="s">
        <v>125</v>
      </c>
      <c r="AU288" s="6" t="s">
        <v>79</v>
      </c>
      <c r="AY288" s="6" t="s">
        <v>124</v>
      </c>
      <c r="BE288" s="112">
        <f>IF($U$288="základní",$N$288,0)</f>
        <v>0</v>
      </c>
      <c r="BF288" s="112">
        <f>IF($U$288="snížená",$N$288,0)</f>
        <v>0</v>
      </c>
      <c r="BG288" s="112">
        <f>IF($U$288="zákl. přenesená",$N$288,0)</f>
        <v>0</v>
      </c>
      <c r="BH288" s="112">
        <f>IF($U$288="sníž. přenesená",$N$288,0)</f>
        <v>0</v>
      </c>
      <c r="BI288" s="112">
        <f>IF($U$288="nulová",$N$288,0)</f>
        <v>0</v>
      </c>
      <c r="BJ288" s="6" t="s">
        <v>15</v>
      </c>
      <c r="BK288" s="112">
        <f>ROUND($L$288*$K$288,2)</f>
        <v>0</v>
      </c>
      <c r="BL288" s="6" t="s">
        <v>152</v>
      </c>
    </row>
    <row r="289" spans="2:64" s="95" customFormat="1" ht="37.5" customHeight="1">
      <c r="B289" s="96"/>
      <c r="D289" s="97" t="s">
        <v>106</v>
      </c>
      <c r="N289" s="177">
        <f>$BK$289</f>
        <v>0</v>
      </c>
      <c r="O289" s="178"/>
      <c r="P289" s="178"/>
      <c r="Q289" s="178"/>
      <c r="R289" s="99"/>
      <c r="T289" s="100"/>
      <c r="W289" s="101">
        <f>$W$290</f>
        <v>0</v>
      </c>
      <c r="Y289" s="101">
        <f>$Y$290</f>
        <v>0</v>
      </c>
      <c r="AA289" s="102">
        <f>$AA$290</f>
        <v>0</v>
      </c>
      <c r="AR289" s="98" t="s">
        <v>129</v>
      </c>
      <c r="AT289" s="98" t="s">
        <v>71</v>
      </c>
      <c r="AU289" s="98" t="s">
        <v>72</v>
      </c>
      <c r="AY289" s="98" t="s">
        <v>124</v>
      </c>
      <c r="BK289" s="103">
        <f>$BK$290</f>
        <v>0</v>
      </c>
    </row>
    <row r="290" spans="2:64" s="95" customFormat="1" ht="21" customHeight="1">
      <c r="B290" s="96"/>
      <c r="D290" s="104" t="s">
        <v>107</v>
      </c>
      <c r="N290" s="179">
        <f>$BK$290</f>
        <v>0</v>
      </c>
      <c r="O290" s="178"/>
      <c r="P290" s="178"/>
      <c r="Q290" s="178"/>
      <c r="R290" s="99"/>
      <c r="T290" s="100"/>
      <c r="W290" s="101">
        <f>SUM($W$291:$W$292)</f>
        <v>0</v>
      </c>
      <c r="Y290" s="101">
        <f>SUM($Y$291:$Y$292)</f>
        <v>0</v>
      </c>
      <c r="AA290" s="102">
        <f>SUM($AA$291:$AA$292)</f>
        <v>0</v>
      </c>
      <c r="AR290" s="98" t="s">
        <v>129</v>
      </c>
      <c r="AT290" s="98" t="s">
        <v>71</v>
      </c>
      <c r="AU290" s="98" t="s">
        <v>15</v>
      </c>
      <c r="AY290" s="98" t="s">
        <v>124</v>
      </c>
      <c r="BK290" s="103">
        <f>SUM($BK$291:$BK$292)</f>
        <v>0</v>
      </c>
    </row>
    <row r="291" spans="2:64" s="6" customFormat="1" ht="39" customHeight="1">
      <c r="B291" s="18"/>
      <c r="C291" s="105" t="s">
        <v>370</v>
      </c>
      <c r="D291" s="105" t="s">
        <v>125</v>
      </c>
      <c r="E291" s="106" t="s">
        <v>249</v>
      </c>
      <c r="F291" s="180" t="s">
        <v>250</v>
      </c>
      <c r="G291" s="181"/>
      <c r="H291" s="181"/>
      <c r="I291" s="181"/>
      <c r="J291" s="107" t="s">
        <v>251</v>
      </c>
      <c r="K291" s="108">
        <v>8</v>
      </c>
      <c r="L291" s="182"/>
      <c r="M291" s="181"/>
      <c r="N291" s="182">
        <f>ROUND($L$291*$K$291,2)</f>
        <v>0</v>
      </c>
      <c r="O291" s="181"/>
      <c r="P291" s="181"/>
      <c r="Q291" s="181"/>
      <c r="R291" s="19"/>
      <c r="T291" s="109"/>
      <c r="U291" s="25" t="s">
        <v>37</v>
      </c>
      <c r="V291" s="110">
        <v>0</v>
      </c>
      <c r="W291" s="110">
        <f>$V$291*$K$291</f>
        <v>0</v>
      </c>
      <c r="X291" s="110">
        <v>0</v>
      </c>
      <c r="Y291" s="110">
        <f>$X$291*$K$291</f>
        <v>0</v>
      </c>
      <c r="Z291" s="110">
        <v>0</v>
      </c>
      <c r="AA291" s="111">
        <f>$Z$291*$K$291</f>
        <v>0</v>
      </c>
      <c r="AR291" s="6" t="s">
        <v>252</v>
      </c>
      <c r="AT291" s="6" t="s">
        <v>125</v>
      </c>
      <c r="AU291" s="6" t="s">
        <v>79</v>
      </c>
      <c r="AY291" s="6" t="s">
        <v>124</v>
      </c>
      <c r="BE291" s="112">
        <f>IF($U$291="základní",$N$291,0)</f>
        <v>0</v>
      </c>
      <c r="BF291" s="112">
        <f>IF($U$291="snížená",$N$291,0)</f>
        <v>0</v>
      </c>
      <c r="BG291" s="112">
        <f>IF($U$291="zákl. přenesená",$N$291,0)</f>
        <v>0</v>
      </c>
      <c r="BH291" s="112">
        <f>IF($U$291="sníž. přenesená",$N$291,0)</f>
        <v>0</v>
      </c>
      <c r="BI291" s="112">
        <f>IF($U$291="nulová",$N$291,0)</f>
        <v>0</v>
      </c>
      <c r="BJ291" s="6" t="s">
        <v>15</v>
      </c>
      <c r="BK291" s="112">
        <f>ROUND($L$291*$K$291,2)</f>
        <v>0</v>
      </c>
      <c r="BL291" s="6" t="s">
        <v>252</v>
      </c>
    </row>
    <row r="292" spans="2:64" s="6" customFormat="1" ht="15.75" customHeight="1">
      <c r="B292" s="118"/>
      <c r="E292" s="119"/>
      <c r="F292" s="174" t="s">
        <v>137</v>
      </c>
      <c r="G292" s="175"/>
      <c r="H292" s="175"/>
      <c r="I292" s="175"/>
      <c r="K292" s="120">
        <v>8</v>
      </c>
      <c r="R292" s="121"/>
      <c r="T292" s="134"/>
      <c r="U292" s="135"/>
      <c r="V292" s="135"/>
      <c r="W292" s="135"/>
      <c r="X292" s="135"/>
      <c r="Y292" s="135"/>
      <c r="Z292" s="135"/>
      <c r="AA292" s="136"/>
      <c r="AT292" s="119" t="s">
        <v>131</v>
      </c>
      <c r="AU292" s="119" t="s">
        <v>79</v>
      </c>
      <c r="AV292" s="119" t="s">
        <v>79</v>
      </c>
      <c r="AW292" s="119" t="s">
        <v>96</v>
      </c>
      <c r="AX292" s="119" t="s">
        <v>15</v>
      </c>
      <c r="AY292" s="119" t="s">
        <v>124</v>
      </c>
    </row>
    <row r="293" spans="2:64" s="6" customFormat="1" ht="7.5" customHeight="1">
      <c r="B293" s="40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2"/>
    </row>
    <row r="294" spans="2:64" s="2" customFormat="1" ht="14.25" customHeight="1"/>
  </sheetData>
  <mergeCells count="355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M24:P24"/>
    <mergeCell ref="M25:P25"/>
    <mergeCell ref="M27:P27"/>
    <mergeCell ref="H29:J29"/>
    <mergeCell ref="M29:P29"/>
    <mergeCell ref="H30:J30"/>
    <mergeCell ref="M30:P30"/>
    <mergeCell ref="H31:J31"/>
    <mergeCell ref="M31:P31"/>
    <mergeCell ref="H32:J32"/>
    <mergeCell ref="M32:P32"/>
    <mergeCell ref="H33:J33"/>
    <mergeCell ref="M33:P33"/>
    <mergeCell ref="L35:P35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F130:I130"/>
    <mergeCell ref="L130:M130"/>
    <mergeCell ref="N130:Q130"/>
    <mergeCell ref="F131:I131"/>
    <mergeCell ref="F132:I132"/>
    <mergeCell ref="F133:I133"/>
    <mergeCell ref="F134:I134"/>
    <mergeCell ref="L134:M134"/>
    <mergeCell ref="N134:Q134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F140:I140"/>
    <mergeCell ref="L140:M140"/>
    <mergeCell ref="N140:Q140"/>
    <mergeCell ref="F141:I141"/>
    <mergeCell ref="F142:I142"/>
    <mergeCell ref="F143:I143"/>
    <mergeCell ref="L143:M143"/>
    <mergeCell ref="N143:Q143"/>
    <mergeCell ref="F144:I144"/>
    <mergeCell ref="F145:I145"/>
    <mergeCell ref="L145:M145"/>
    <mergeCell ref="N145:Q145"/>
    <mergeCell ref="F146:I146"/>
    <mergeCell ref="F147:I147"/>
    <mergeCell ref="F148:I148"/>
    <mergeCell ref="F149:I149"/>
    <mergeCell ref="F150:I150"/>
    <mergeCell ref="F151:I151"/>
    <mergeCell ref="L151:M151"/>
    <mergeCell ref="N151:Q151"/>
    <mergeCell ref="F152:I152"/>
    <mergeCell ref="F153:I153"/>
    <mergeCell ref="F154:I154"/>
    <mergeCell ref="F156:I156"/>
    <mergeCell ref="L156:M156"/>
    <mergeCell ref="N156:Q156"/>
    <mergeCell ref="F157:I157"/>
    <mergeCell ref="F158:I158"/>
    <mergeCell ref="F160:I160"/>
    <mergeCell ref="L160:M160"/>
    <mergeCell ref="N160:Q160"/>
    <mergeCell ref="F161:I161"/>
    <mergeCell ref="F162:I162"/>
    <mergeCell ref="F163:I163"/>
    <mergeCell ref="F164:I164"/>
    <mergeCell ref="F165:I165"/>
    <mergeCell ref="F167:I167"/>
    <mergeCell ref="L167:M167"/>
    <mergeCell ref="N167:Q167"/>
    <mergeCell ref="F168:I168"/>
    <mergeCell ref="F169:I169"/>
    <mergeCell ref="F170:I170"/>
    <mergeCell ref="F171:I171"/>
    <mergeCell ref="L171:M171"/>
    <mergeCell ref="N171:Q171"/>
    <mergeCell ref="F172:I172"/>
    <mergeCell ref="F173:I173"/>
    <mergeCell ref="L173:M173"/>
    <mergeCell ref="N173:Q173"/>
    <mergeCell ref="F174:I174"/>
    <mergeCell ref="F175:I175"/>
    <mergeCell ref="L175:M175"/>
    <mergeCell ref="N175:Q175"/>
    <mergeCell ref="F176:I176"/>
    <mergeCell ref="F177:I177"/>
    <mergeCell ref="L177:M177"/>
    <mergeCell ref="N177:Q177"/>
    <mergeCell ref="F178:I178"/>
    <mergeCell ref="F179:I179"/>
    <mergeCell ref="L179:M179"/>
    <mergeCell ref="N179:Q179"/>
    <mergeCell ref="F180:I180"/>
    <mergeCell ref="F181:I181"/>
    <mergeCell ref="F182:I182"/>
    <mergeCell ref="F183:I183"/>
    <mergeCell ref="L183:M183"/>
    <mergeCell ref="N183:Q183"/>
    <mergeCell ref="F184:I184"/>
    <mergeCell ref="F186:I186"/>
    <mergeCell ref="L186:M186"/>
    <mergeCell ref="N186:Q186"/>
    <mergeCell ref="F187:I187"/>
    <mergeCell ref="F188:I188"/>
    <mergeCell ref="L188:M188"/>
    <mergeCell ref="N188:Q188"/>
    <mergeCell ref="N185:Q185"/>
    <mergeCell ref="F189:I189"/>
    <mergeCell ref="F191:I191"/>
    <mergeCell ref="L191:M191"/>
    <mergeCell ref="N191:Q191"/>
    <mergeCell ref="F194:I194"/>
    <mergeCell ref="L194:M194"/>
    <mergeCell ref="N194:Q194"/>
    <mergeCell ref="N190:Q190"/>
    <mergeCell ref="N192:Q192"/>
    <mergeCell ref="N193:Q193"/>
    <mergeCell ref="F195:I195"/>
    <mergeCell ref="F196:I196"/>
    <mergeCell ref="L196:M196"/>
    <mergeCell ref="N196:Q196"/>
    <mergeCell ref="F197:I197"/>
    <mergeCell ref="F198:I198"/>
    <mergeCell ref="F199:I199"/>
    <mergeCell ref="L199:M199"/>
    <mergeCell ref="N199:Q199"/>
    <mergeCell ref="F201:I201"/>
    <mergeCell ref="L201:M201"/>
    <mergeCell ref="N201:Q201"/>
    <mergeCell ref="N200:Q200"/>
    <mergeCell ref="F202:I202"/>
    <mergeCell ref="F203:I203"/>
    <mergeCell ref="L203:M203"/>
    <mergeCell ref="N203:Q203"/>
    <mergeCell ref="F204:I204"/>
    <mergeCell ref="F205:I205"/>
    <mergeCell ref="L205:M205"/>
    <mergeCell ref="N205:Q205"/>
    <mergeCell ref="F206:I206"/>
    <mergeCell ref="F207:I207"/>
    <mergeCell ref="F208:I208"/>
    <mergeCell ref="L208:M208"/>
    <mergeCell ref="N208:Q208"/>
    <mergeCell ref="F209:I209"/>
    <mergeCell ref="F210:I210"/>
    <mergeCell ref="L210:M210"/>
    <mergeCell ref="N210:Q210"/>
    <mergeCell ref="F211:I211"/>
    <mergeCell ref="F212:I212"/>
    <mergeCell ref="F213:I213"/>
    <mergeCell ref="F214:I214"/>
    <mergeCell ref="L214:M214"/>
    <mergeCell ref="N214:Q214"/>
    <mergeCell ref="F215:I215"/>
    <mergeCell ref="F216:I216"/>
    <mergeCell ref="F217:I217"/>
    <mergeCell ref="F218:I218"/>
    <mergeCell ref="L218:M218"/>
    <mergeCell ref="N218:Q218"/>
    <mergeCell ref="F219:I219"/>
    <mergeCell ref="F220:I220"/>
    <mergeCell ref="F221:I221"/>
    <mergeCell ref="F222:I222"/>
    <mergeCell ref="L222:M222"/>
    <mergeCell ref="N222:Q222"/>
    <mergeCell ref="F223:I223"/>
    <mergeCell ref="F224:I224"/>
    <mergeCell ref="L224:M224"/>
    <mergeCell ref="N224:Q224"/>
    <mergeCell ref="F225:I225"/>
    <mergeCell ref="F226:I226"/>
    <mergeCell ref="L226:M226"/>
    <mergeCell ref="N226:Q226"/>
    <mergeCell ref="F227:I227"/>
    <mergeCell ref="F228:I228"/>
    <mergeCell ref="L228:M228"/>
    <mergeCell ref="N228:Q228"/>
    <mergeCell ref="F229:I229"/>
    <mergeCell ref="F230:I230"/>
    <mergeCell ref="L230:M230"/>
    <mergeCell ref="N230:Q230"/>
    <mergeCell ref="F231:I231"/>
    <mergeCell ref="F232:I232"/>
    <mergeCell ref="F233:I233"/>
    <mergeCell ref="L233:M233"/>
    <mergeCell ref="N233:Q233"/>
    <mergeCell ref="F234:I234"/>
    <mergeCell ref="F235:I235"/>
    <mergeCell ref="L235:M235"/>
    <mergeCell ref="N235:Q235"/>
    <mergeCell ref="F236:I236"/>
    <mergeCell ref="F237:I237"/>
    <mergeCell ref="L237:M237"/>
    <mergeCell ref="N237:Q237"/>
    <mergeCell ref="F239:I239"/>
    <mergeCell ref="L239:M239"/>
    <mergeCell ref="N239:Q239"/>
    <mergeCell ref="N238:Q238"/>
    <mergeCell ref="F240:I240"/>
    <mergeCell ref="L240:M240"/>
    <mergeCell ref="N240:Q240"/>
    <mergeCell ref="F241:I241"/>
    <mergeCell ref="F242:I242"/>
    <mergeCell ref="F243:I243"/>
    <mergeCell ref="L243:M243"/>
    <mergeCell ref="N243:Q243"/>
    <mergeCell ref="F244:I244"/>
    <mergeCell ref="F245:I245"/>
    <mergeCell ref="F246:I246"/>
    <mergeCell ref="L246:M246"/>
    <mergeCell ref="N246:Q246"/>
    <mergeCell ref="F247:I247"/>
    <mergeCell ref="F248:I248"/>
    <mergeCell ref="F249:I249"/>
    <mergeCell ref="L249:M249"/>
    <mergeCell ref="N249:Q249"/>
    <mergeCell ref="F250:I250"/>
    <mergeCell ref="F251:I251"/>
    <mergeCell ref="F252:I252"/>
    <mergeCell ref="F253:I253"/>
    <mergeCell ref="F254:I254"/>
    <mergeCell ref="L254:M254"/>
    <mergeCell ref="N254:Q254"/>
    <mergeCell ref="F255:I255"/>
    <mergeCell ref="F256:I256"/>
    <mergeCell ref="F257:I257"/>
    <mergeCell ref="F258:I258"/>
    <mergeCell ref="F259:I259"/>
    <mergeCell ref="L259:M259"/>
    <mergeCell ref="N259:Q259"/>
    <mergeCell ref="F260:I260"/>
    <mergeCell ref="F261:I261"/>
    <mergeCell ref="F262:I262"/>
    <mergeCell ref="L262:M262"/>
    <mergeCell ref="N262:Q262"/>
    <mergeCell ref="F263:I263"/>
    <mergeCell ref="F264:I264"/>
    <mergeCell ref="F265:I265"/>
    <mergeCell ref="L265:M265"/>
    <mergeCell ref="N265:Q265"/>
    <mergeCell ref="F266:I266"/>
    <mergeCell ref="F267:I267"/>
    <mergeCell ref="L267:M267"/>
    <mergeCell ref="N267:Q267"/>
    <mergeCell ref="F268:I268"/>
    <mergeCell ref="F269:I269"/>
    <mergeCell ref="L269:M269"/>
    <mergeCell ref="N269:Q269"/>
    <mergeCell ref="F270:I270"/>
    <mergeCell ref="F271:I271"/>
    <mergeCell ref="L271:M271"/>
    <mergeCell ref="N271:Q271"/>
    <mergeCell ref="F272:I272"/>
    <mergeCell ref="F273:I273"/>
    <mergeCell ref="L273:M273"/>
    <mergeCell ref="N273:Q273"/>
    <mergeCell ref="F274:I274"/>
    <mergeCell ref="F275:I275"/>
    <mergeCell ref="L275:M275"/>
    <mergeCell ref="N275:Q275"/>
    <mergeCell ref="L281:M281"/>
    <mergeCell ref="N281:Q281"/>
    <mergeCell ref="F282:I282"/>
    <mergeCell ref="F283:I283"/>
    <mergeCell ref="F284:I284"/>
    <mergeCell ref="L284:M284"/>
    <mergeCell ref="N284:Q284"/>
    <mergeCell ref="F276:I276"/>
    <mergeCell ref="F277:I277"/>
    <mergeCell ref="L277:M277"/>
    <mergeCell ref="N277:Q277"/>
    <mergeCell ref="F278:I278"/>
    <mergeCell ref="F279:I279"/>
    <mergeCell ref="L279:M279"/>
    <mergeCell ref="N279:Q279"/>
    <mergeCell ref="H1:K1"/>
    <mergeCell ref="S2:AC2"/>
    <mergeCell ref="F291:I291"/>
    <mergeCell ref="L291:M291"/>
    <mergeCell ref="N291:Q291"/>
    <mergeCell ref="F286:I286"/>
    <mergeCell ref="F287:I287"/>
    <mergeCell ref="F292:I292"/>
    <mergeCell ref="N123:Q123"/>
    <mergeCell ref="N124:Q124"/>
    <mergeCell ref="N125:Q125"/>
    <mergeCell ref="N155:Q155"/>
    <mergeCell ref="N159:Q159"/>
    <mergeCell ref="N166:Q166"/>
    <mergeCell ref="F285:I285"/>
    <mergeCell ref="L285:M285"/>
    <mergeCell ref="N285:Q285"/>
    <mergeCell ref="N280:Q280"/>
    <mergeCell ref="N289:Q289"/>
    <mergeCell ref="N290:Q290"/>
    <mergeCell ref="F288:I288"/>
    <mergeCell ref="L288:M288"/>
    <mergeCell ref="N288:Q288"/>
    <mergeCell ref="F281:I281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22" tooltip="Rozpočet" display="3) Rozpočet"/>
    <hyperlink ref="S1:T1" location="'Rekapitulace stavby'!C2" tooltip="Rekapitulace stavby" display="Rekapitulace stavby"/>
  </hyperlinks>
  <pageMargins left="0.59027779102325439" right="0.59027779102325439" top="0.59027779102325439" bottom="0.59027779102325439" header="0" footer="0"/>
  <pageSetup paperSize="9" scale="95" fitToHeight="100" orientation="portrait" blackAndWhite="1" verticalDpi="0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Zdravotechnika - Pavi...</vt:lpstr>
      <vt:lpstr>2 - Zdravotechnika - Pavi...</vt:lpstr>
      <vt:lpstr>'1 - Zdravotechnika - Pavi...'!Názvy_tisku</vt:lpstr>
      <vt:lpstr>'2 - Zdravotechnika - Pavi...'!Názvy_tisku</vt:lpstr>
      <vt:lpstr>'Rekapitulace stavby'!Názvy_tisku</vt:lpstr>
      <vt:lpstr>'1 - Zdravotechnika - Pavi...'!Oblast_tisku</vt:lpstr>
      <vt:lpstr>'2 - Zdravotechnika - Pavi...'!Oblast_tisku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jugova</dc:creator>
  <cp:lastModifiedBy>bobek</cp:lastModifiedBy>
  <dcterms:created xsi:type="dcterms:W3CDTF">2016-06-09T06:52:10Z</dcterms:created>
  <dcterms:modified xsi:type="dcterms:W3CDTF">2016-12-07T12:44:35Z</dcterms:modified>
</cp:coreProperties>
</file>